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1_WPF" sheetId="1" r:id="rId1"/>
    <sheet name="zał_2_Przedsięwzięcia" sheetId="2" r:id="rId2"/>
  </sheets>
  <definedNames>
    <definedName name="_xlnm.Print_Area" localSheetId="0">'zał_1_WPF'!$A$1:$P$93</definedName>
  </definedNames>
  <calcPr fullCalcOnLoad="1"/>
</workbook>
</file>

<file path=xl/sharedStrings.xml><?xml version="1.0" encoding="utf-8"?>
<sst xmlns="http://schemas.openxmlformats.org/spreadsheetml/2006/main" count="518" uniqueCount="205">
  <si>
    <t>Lp.</t>
  </si>
  <si>
    <t>Wyszczególnienie</t>
  </si>
  <si>
    <t>1.</t>
  </si>
  <si>
    <t>Dochody bieżące</t>
  </si>
  <si>
    <t>2.</t>
  </si>
  <si>
    <t>3.</t>
  </si>
  <si>
    <t>- gwarancje i poręczenia (bez ujętych w przedsięwzięciach)</t>
  </si>
  <si>
    <t>4.</t>
  </si>
  <si>
    <t>5.</t>
  </si>
  <si>
    <t>6.</t>
  </si>
  <si>
    <t>8.</t>
  </si>
  <si>
    <t>- wolne środki</t>
  </si>
  <si>
    <t>Wykonanie</t>
  </si>
  <si>
    <t>2008 rok</t>
  </si>
  <si>
    <t xml:space="preserve">2009 rok </t>
  </si>
  <si>
    <t>2011 rok</t>
  </si>
  <si>
    <t xml:space="preserve">    Prognoza </t>
  </si>
  <si>
    <t>2012 rok</t>
  </si>
  <si>
    <t>2013 rok</t>
  </si>
  <si>
    <t>2014 rok</t>
  </si>
  <si>
    <t>2015 rok</t>
  </si>
  <si>
    <t>Dochody majątkowe</t>
  </si>
  <si>
    <t>w tym: - ze sprzedaży majątku</t>
  </si>
  <si>
    <t>Wskażniki zadłużenia</t>
  </si>
  <si>
    <t>x</t>
  </si>
  <si>
    <t>4.1.</t>
  </si>
  <si>
    <t>4.2.</t>
  </si>
  <si>
    <t>1)</t>
  </si>
  <si>
    <t>6.1.</t>
  </si>
  <si>
    <t>6.2.</t>
  </si>
  <si>
    <t>Relacja, o której mowa w art. 169 ustawy z 30 czerwca 2005 r.               o finansach publicznych po wyłączeniach (max 15%)</t>
  </si>
  <si>
    <t>Relacja, o której mowa w art. 170 ustawy z 30 czerwca 2005 r. o finansach publicznych (bez wyłączeń)</t>
  </si>
  <si>
    <t>Indywidualny limit zadłużenia, o którym mowa w art..243 ust. 1 ustawy z 27 sierpnia 2009 r. o finansach publicznych w % (średnia z trzech poprzednich lat)</t>
  </si>
  <si>
    <t>Relacja bazowa do wyliczenia Indywidualnego Limitu Zadłużenia [(poz.1 + poz.3 - poz. 4) : poz.I.]</t>
  </si>
  <si>
    <t>Relacja, o której mowa w art. 169 ustawy z 30 czerwca 2005 r. o finansach publicznych (bez wyłączeń)</t>
  </si>
  <si>
    <t>2)</t>
  </si>
  <si>
    <t>3)</t>
  </si>
  <si>
    <t>1.1.</t>
  </si>
  <si>
    <t>1.2.</t>
  </si>
  <si>
    <t>1.3.</t>
  </si>
  <si>
    <t>2.1.</t>
  </si>
  <si>
    <t>2.2.</t>
  </si>
  <si>
    <t>2.4.</t>
  </si>
  <si>
    <t xml:space="preserve">Dochody ogółem </t>
  </si>
  <si>
    <t>Wydatki bieżące (bez wydatków związanych z obsługą długu)</t>
  </si>
  <si>
    <t xml:space="preserve">2.3. </t>
  </si>
  <si>
    <t xml:space="preserve">4.3. </t>
  </si>
  <si>
    <t>Środki do dyspozycji - źródło finansowania spłaty długu i wydatków majątkowych  (poz. 3 + poz. 4)</t>
  </si>
  <si>
    <t xml:space="preserve"> podlegające wyłączeniu (w związku z umową zawartą na realizację projektu z udziałem środków, o których mowa w art.5 ust.1 pkt 2 ufp)</t>
  </si>
  <si>
    <t>podlegające wyłączeniu (w związku z umową  zawartą na realizację projektu z udziałem środków, o których mowa w art.5 ust.1 pkt 2 ufp)</t>
  </si>
  <si>
    <t>podlegające wyłączeniu (w związku z umową zawartą na realizację projektu z udziałem środków, o których mowa w art.5 ust.1 pkt 2 ufp)</t>
  </si>
  <si>
    <t>- odsetki i dyskonto</t>
  </si>
  <si>
    <t>podlegająca wyłączeniu (w związku z umową zawartą na realizację projektu z udziałem środków, o których mowa w art.5 ust.1 pkt 2 ufp)</t>
  </si>
  <si>
    <t>Wydatki związane z funkcjonowaniem organów j.s.t.</t>
  </si>
  <si>
    <t>Pozostałe wydatki bieżące</t>
  </si>
  <si>
    <t>Nadwyżki budżetowe z lat poprzednich</t>
  </si>
  <si>
    <t>Wolne środki</t>
  </si>
  <si>
    <t xml:space="preserve">Prywatyzacja i spłaty udzielonych pożyczek </t>
  </si>
  <si>
    <t>Wydatki związane z obsługą długu</t>
  </si>
  <si>
    <t xml:space="preserve">7. </t>
  </si>
  <si>
    <t>Pozostałe rozchody (z wyłączeniem spłat długu)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</si>
  <si>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</si>
  <si>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</si>
  <si>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</si>
  <si>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</si>
  <si>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</si>
  <si>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9.2.</t>
  </si>
  <si>
    <t>Pozostałe wydatki majątkowe</t>
  </si>
  <si>
    <t>10.</t>
  </si>
  <si>
    <t>11.</t>
  </si>
  <si>
    <t>Rozchody zmniejszające dług (spłata rat kredytów i pozyczek, wykup papierów)</t>
  </si>
  <si>
    <t>Przychody zwiększające dług (nowozaciągane kredyty, pożyczki, emitowane papiery)</t>
  </si>
  <si>
    <t>Wynik finansowy budżetu (poz.8 - poz.9 + poz.10)</t>
  </si>
  <si>
    <t>Przepływy pieniężne i kwota długu</t>
  </si>
  <si>
    <t>PROGNOZA KWOTY DŁUGU I JEJ SPŁAT</t>
  </si>
  <si>
    <t>Kwota długu na koniec roku</t>
  </si>
  <si>
    <t>- przychody z prywatyzacji i spłat udzielonych pożyczek</t>
  </si>
  <si>
    <t>Wynik budżetu (nadwyżka + / deficyt -)</t>
  </si>
  <si>
    <t>6.1.1</t>
  </si>
  <si>
    <t>6.1.2</t>
  </si>
  <si>
    <t>6.1.3.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</si>
  <si>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</si>
  <si>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</si>
  <si>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</si>
  <si>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</si>
  <si>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</si>
  <si>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</si>
  <si>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</si>
  <si>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</si>
  <si>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c)</t>
  </si>
  <si>
    <t>wieloletnie programy, projekty lub zadania związane z umowami partnerstwa publiczno-prywatnego - razem, z tego:</t>
  </si>
  <si>
    <t>d)</t>
  </si>
  <si>
    <t>e)</t>
  </si>
  <si>
    <t>wieloletnie gwarancje i poręczenia udzielane przez j.s.t. - razem - wydatki bieżące, z tego:</t>
  </si>
  <si>
    <t>12.</t>
  </si>
  <si>
    <t>13.</t>
  </si>
  <si>
    <t>14.</t>
  </si>
  <si>
    <t>15.</t>
  </si>
  <si>
    <t>Wydatki ogółem</t>
  </si>
  <si>
    <t>Przychody ogółem</t>
  </si>
  <si>
    <t>Rozchody ogółem</t>
  </si>
  <si>
    <t>Wynik budżetu po wykonaniu wydatków bieżących bez obsługi długu (poz. 1 - poz. 2)</t>
  </si>
  <si>
    <t xml:space="preserve">Kwota spłaty długu </t>
  </si>
  <si>
    <t>Kwota długu związku doliczana do długu j.s.t. (wymóg art. 244 ufp)</t>
  </si>
  <si>
    <t xml:space="preserve">Kwota spłaty długu związku doliczonego do długu </t>
  </si>
  <si>
    <t>16.</t>
  </si>
  <si>
    <t>17.</t>
  </si>
  <si>
    <t>17.1.</t>
  </si>
  <si>
    <t>17.2.</t>
  </si>
  <si>
    <t>17.3.</t>
  </si>
  <si>
    <t>17.4.</t>
  </si>
  <si>
    <t>17.5.</t>
  </si>
  <si>
    <t>19.</t>
  </si>
  <si>
    <t>20.</t>
  </si>
  <si>
    <t>21.</t>
  </si>
  <si>
    <t>w tym:  przedsięwzięcia ogółem (sprawdzenie zgodności z kwotami z załącznika nr 2)</t>
  </si>
  <si>
    <t>Sposób sfinansowania spłaty długu (kwota powinna być zgodna z kwotą wykazaną w poz. 13)</t>
  </si>
  <si>
    <t>Relacja, o której mowa w art. 243 ust. 1 ustawy                  z 27 sierpnia 2009 r. w %  (bez wyłączeń i kwoty długu związku)</t>
  </si>
  <si>
    <t>Relacja, o której mowa w art. 243 ust.1 ustawy z 27 sierpnia 2009  r. o finansach publicznych po wyłączeniach (bez długu związku)</t>
  </si>
  <si>
    <t>Przychody nie zwiększające długu</t>
  </si>
  <si>
    <t>Równowaga budżetowa (sprawdzenie: wykonanie D-W+P-R ≥0; prognoza  D-W+P-R=0 )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</si>
  <si>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</si>
  <si>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</si>
  <si>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</si>
  <si>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</si>
  <si>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</si>
  <si>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</si>
  <si>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</si>
  <si>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Umowa (nazwa + wyszczególnienie wydatków na program) …. - razem</t>
  </si>
  <si>
    <t>Wieloletnie programy, projekty lub zadania razem, z tego:</t>
  </si>
  <si>
    <t>pozostałe wieloletnie programy, projekty, zadania</t>
  </si>
  <si>
    <t>wieloletnie umowy o partnerstwie publczno - prywatnym</t>
  </si>
  <si>
    <t xml:space="preserve">- wieloletnie gwarancje i poręczenia będące przedsięwzięciami, o których mowa w art. 226 ust. 4 ufp                             </t>
  </si>
  <si>
    <t>wieloletnie pozostałe programy, projekty lub zadania - razem, z tego:</t>
  </si>
  <si>
    <t xml:space="preserve">Przedsięwzięcia, o których mowa w art. 226 ust. 4 ufp (wydatki bieżace z wyłączeniem wieloletnich gwarancji i poręczeń)                         </t>
  </si>
  <si>
    <t>wieloletnie programy finansowane z udziałem środków, o których mowa w art.. 5 ust. 1 pkt 2 i 3 ufp</t>
  </si>
  <si>
    <t>22.</t>
  </si>
  <si>
    <t>kwota kontrolna</t>
  </si>
  <si>
    <t>Regionalny Program Operacyjny (RPO)</t>
  </si>
  <si>
    <t>Program Operacyjny Kapitał Ludzki</t>
  </si>
  <si>
    <t>- wydatki majątkowe</t>
  </si>
  <si>
    <t xml:space="preserve">suma kontrolna </t>
  </si>
  <si>
    <t xml:space="preserve">Planowane dochody, wydatki, przychody i rozchody </t>
  </si>
  <si>
    <t xml:space="preserve">18. </t>
  </si>
  <si>
    <t>Wynagrodzenia i składki od nich naliczane (bez wynagrodzenia zarządu j.s.t. i składek od nich)</t>
  </si>
  <si>
    <t>2.2.1.</t>
  </si>
  <si>
    <t>w tym: - wynagrodzenia zarządu j.s.t. i składki od nich</t>
  </si>
  <si>
    <t>wieloletnie umowy niezbędne do zapewnienia ciągłości działania (tylko te umowy, dla których można określi elementy wymagane art.. 226 ust. 3 ufp)</t>
  </si>
  <si>
    <t>Obsługa długu (wydatki i rozchody)                                              - poz. 6.1. + poz. 6.2.</t>
  </si>
  <si>
    <t>wieloletnie programy finansowane z udziałem środków,                                         o których mowa w art. 5 ust. 1 pkt 2 i 3 ufp</t>
  </si>
  <si>
    <t>2015 r.</t>
  </si>
  <si>
    <t>2016 r.</t>
  </si>
  <si>
    <t>2017 r.</t>
  </si>
  <si>
    <t>2018 r.</t>
  </si>
  <si>
    <t>WIELOLETNIA PROGNOZA FINANSOWA GMINY BIAŁE BŁOTA</t>
  </si>
  <si>
    <t>Relacja, o której mowa w art. 170 ustawy z 30 czerwca 2005 r.               o finansach publicznych po wyłączeniach (max 60%)</t>
  </si>
  <si>
    <t>PRZEDSIĘWZIĘCIA REALIZOWANE W LATACH 2011 - 2015</t>
  </si>
  <si>
    <r>
      <t>różnica pomiędzy dochodami bieżącymi i wydatkami bieżącymi bez obsługi długu (poz. 1.1. - poz. 2);</t>
    </r>
    <r>
      <rPr>
        <b/>
        <i/>
        <sz val="14"/>
        <color indexed="10"/>
        <rFont val="Times New Roman"/>
        <family val="1"/>
      </rPr>
      <t xml:space="preserve"> począwszy od 2011 r. wymagana kwota </t>
    </r>
    <r>
      <rPr>
        <b/>
        <sz val="14"/>
        <color indexed="10"/>
        <rFont val="Times New Roman"/>
        <family val="1"/>
      </rPr>
      <t>≥</t>
    </r>
    <r>
      <rPr>
        <b/>
        <i/>
        <sz val="14"/>
        <color indexed="10"/>
        <rFont val="Times New Roman"/>
        <family val="1"/>
      </rPr>
      <t xml:space="preserve"> 0 </t>
    </r>
  </si>
  <si>
    <r>
      <t>środki do dyspozycji  na finansowanie wydatków związanych z obsługą długu, tj. na odsetek, dyskonta, poręczeń i gwarancji, z poz. 6.1.</t>
    </r>
    <r>
      <rPr>
        <b/>
        <i/>
        <sz val="14"/>
        <rFont val="Times New Roman"/>
        <family val="1"/>
      </rPr>
      <t xml:space="preserve"> (poz. 1.1. - poz. 2 + poz. 4); </t>
    </r>
    <r>
      <rPr>
        <b/>
        <i/>
        <sz val="14"/>
        <color indexed="10"/>
        <rFont val="Times New Roman"/>
        <family val="1"/>
      </rPr>
      <t xml:space="preserve">począwszy od 2011 r. wymagana kwota </t>
    </r>
    <r>
      <rPr>
        <b/>
        <sz val="14"/>
        <color indexed="10"/>
        <rFont val="Times New Roman"/>
        <family val="1"/>
      </rPr>
      <t>≥</t>
    </r>
    <r>
      <rPr>
        <b/>
        <i/>
        <sz val="14"/>
        <color indexed="10"/>
        <rFont val="Times New Roman"/>
        <family val="1"/>
      </rPr>
      <t xml:space="preserve">0  </t>
    </r>
  </si>
  <si>
    <r>
      <t>Kwota obliczona zgodnie z art. 242 ust. 1 ufp (dochody bieżace - wydatki bieżace + nadwyżki z lat ubiegłych + wolne środki);</t>
    </r>
    <r>
      <rPr>
        <b/>
        <sz val="14"/>
        <color indexed="10"/>
        <rFont val="Times New Roman"/>
        <family val="1"/>
      </rPr>
      <t xml:space="preserve"> od 2011 r. wymagana wartość  ≥ 0</t>
    </r>
  </si>
  <si>
    <t>2016 rok</t>
  </si>
  <si>
    <t>2017 rok</t>
  </si>
  <si>
    <t>2018 rok</t>
  </si>
  <si>
    <t>wieloletnie umowy o partnerstwie publiczno - prywatnym</t>
  </si>
  <si>
    <t>Urząd Gminy Białe Błota</t>
  </si>
  <si>
    <t>Gospodarka mieszkaniowa - mieszkania socjalne i chronione</t>
  </si>
  <si>
    <t xml:space="preserve">Informatyka </t>
  </si>
  <si>
    <t>4)</t>
  </si>
  <si>
    <t xml:space="preserve">Budowa, modernizacja i termomodernizacja placówek oświatowych </t>
  </si>
  <si>
    <t>Urząd Gminy Białe Błota i GZEAS</t>
  </si>
  <si>
    <t>5)</t>
  </si>
  <si>
    <t>Pomoc społeczna - rozbudowa budynku GOPS w Białych Błotach</t>
  </si>
  <si>
    <t>GOPS Białe Błota</t>
  </si>
  <si>
    <t>6)</t>
  </si>
  <si>
    <t>7)</t>
  </si>
  <si>
    <t>Gospodarka komunalna i ochrona środowiska - budowa kanalizacji sanitarnej i oświetlenia ulic na terenie Gminy Białe Błota</t>
  </si>
  <si>
    <t>Kultura fizyczna i sport - budowa obiektów sportowych</t>
  </si>
  <si>
    <t xml:space="preserve">         z tego:</t>
  </si>
  <si>
    <t>Budowa dróg, chodników i ścieżek na terenie Gminy Białe Błota</t>
  </si>
  <si>
    <t>Rady Gminy Białe Błota</t>
  </si>
  <si>
    <t>Załącznik nr 1</t>
  </si>
  <si>
    <t>2019 r.</t>
  </si>
  <si>
    <t>2020 r.</t>
  </si>
  <si>
    <t>2019 rok</t>
  </si>
  <si>
    <t>2020 rok</t>
  </si>
  <si>
    <t>2021 r.</t>
  </si>
  <si>
    <t>2021 rok</t>
  </si>
  <si>
    <t>Białe Błota</t>
  </si>
  <si>
    <t>Załącznik nr 2</t>
  </si>
  <si>
    <t xml:space="preserve">Wykonanie 2010 rok             </t>
  </si>
  <si>
    <t>Wykonanie 2010 r.</t>
  </si>
  <si>
    <t>Rady Gminy</t>
  </si>
  <si>
    <r>
      <t xml:space="preserve">Dochody bieżące (poz. 1.1.) + przychody nie zwiększające długu (poz. 4) - wydatki bieżące ogółem (poz. 2 + poz. 6.1.); </t>
    </r>
    <r>
      <rPr>
        <b/>
        <i/>
        <sz val="14"/>
        <color indexed="10"/>
        <rFont val="Times New Roman"/>
        <family val="1"/>
      </rPr>
      <t xml:space="preserve">począwszy od 2011 r.  kwota ≥ 0 </t>
    </r>
  </si>
  <si>
    <t>- nadwyżki budżetowe (wówczas gdy skumulowany wynik budżetu powiększony o wynik roku jest nadwyżką - wartość dodatnia)</t>
  </si>
  <si>
    <t>- przychody z tytułu kredytów, pożyczek, emitowane papiery wartościowe</t>
  </si>
  <si>
    <t xml:space="preserve">do Uchwały  Nr </t>
  </si>
  <si>
    <t>z dnia  25 sierpnia 2011 r.</t>
  </si>
  <si>
    <t>z dnia 25 sierpnia</t>
  </si>
  <si>
    <t xml:space="preserve">  2011 r.</t>
  </si>
  <si>
    <t>Przewodniczący Rady Gminy</t>
  </si>
  <si>
    <t>Bartosz Lau</t>
  </si>
  <si>
    <t>do Uchwały Nr  RGK.0007.116.2011</t>
  </si>
  <si>
    <t xml:space="preserve">Przewodniczący </t>
  </si>
  <si>
    <t xml:space="preserve">             Bartosz Lau</t>
  </si>
  <si>
    <t>RGK.0007.116.2011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</si>
</sst>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i/>
      <sz val="9"/>
      <color indexed="8"/>
      <name val="Czcionka tekstu podstawowego"/>
      <family val="2"/>
    </font>
    <font>
      <b/>
      <sz val="10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i/>
      <sz val="9"/>
      <color indexed="56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4" fillId="24" borderId="0" xfId="0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4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 applyProtection="1">
      <alignment vertical="center" wrapText="1"/>
      <protection locked="0"/>
    </xf>
    <xf numFmtId="3" fontId="25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 quotePrefix="1">
      <alignment vertical="center" wrapText="1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vertical="top" wrapText="1"/>
      <protection locked="0"/>
    </xf>
    <xf numFmtId="0" fontId="25" fillId="0" borderId="10" xfId="0" applyFont="1" applyBorder="1" applyAlignment="1" applyProtection="1">
      <alignment wrapText="1"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top" wrapText="1"/>
    </xf>
    <xf numFmtId="3" fontId="28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 vertical="center" wrapText="1"/>
      <protection/>
    </xf>
    <xf numFmtId="4" fontId="29" fillId="0" borderId="10" xfId="0" applyNumberFormat="1" applyFont="1" applyBorder="1" applyAlignment="1" applyProtection="1">
      <alignment horizontal="right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4" fontId="29" fillId="0" borderId="10" xfId="0" applyNumberFormat="1" applyFont="1" applyBorder="1" applyAlignment="1" applyProtection="1">
      <alignment horizontal="center" vertical="center" wrapText="1"/>
      <protection/>
    </xf>
    <xf numFmtId="4" fontId="36" fillId="0" borderId="10" xfId="0" applyNumberFormat="1" applyFont="1" applyBorder="1" applyAlignment="1" applyProtection="1">
      <alignment horizontal="right" vertical="center" wrapText="1"/>
      <protection/>
    </xf>
    <xf numFmtId="3" fontId="30" fillId="0" borderId="10" xfId="0" applyNumberFormat="1" applyFont="1" applyBorder="1" applyAlignment="1" applyProtection="1">
      <alignment horizontal="center" vertical="center" wrapText="1"/>
      <protection/>
    </xf>
    <xf numFmtId="4" fontId="31" fillId="24" borderId="10" xfId="0" applyNumberFormat="1" applyFont="1" applyFill="1" applyBorder="1" applyAlignment="1" applyProtection="1">
      <alignment horizontal="right" vertical="center" wrapText="1"/>
      <protection/>
    </xf>
    <xf numFmtId="4" fontId="31" fillId="0" borderId="10" xfId="0" applyNumberFormat="1" applyFont="1" applyBorder="1" applyAlignment="1" applyProtection="1">
      <alignment horizontal="right" vertical="center" wrapText="1"/>
      <protection/>
    </xf>
    <xf numFmtId="4" fontId="31" fillId="0" borderId="10" xfId="0" applyNumberFormat="1" applyFont="1" applyBorder="1" applyAlignment="1" applyProtection="1">
      <alignment horizontal="right" vertical="center" wrapText="1"/>
      <protection locked="0"/>
    </xf>
    <xf numFmtId="4" fontId="29" fillId="0" borderId="10" xfId="0" applyNumberFormat="1" applyFont="1" applyBorder="1" applyAlignment="1" applyProtection="1">
      <alignment horizontal="right" vertical="center" wrapText="1"/>
      <protection locked="0"/>
    </xf>
    <xf numFmtId="4" fontId="33" fillId="0" borderId="10" xfId="0" applyNumberFormat="1" applyFont="1" applyBorder="1" applyAlignment="1" applyProtection="1">
      <alignment horizontal="right" vertical="center" wrapText="1"/>
      <protection locked="0"/>
    </xf>
    <xf numFmtId="4" fontId="34" fillId="15" borderId="10" xfId="0" applyNumberFormat="1" applyFont="1" applyFill="1" applyBorder="1" applyAlignment="1" applyProtection="1">
      <alignment horizontal="right" vertical="center" wrapText="1"/>
      <protection locked="0"/>
    </xf>
    <xf numFmtId="4" fontId="31" fillId="15" borderId="10" xfId="0" applyNumberFormat="1" applyFont="1" applyFill="1" applyBorder="1" applyAlignment="1" applyProtection="1">
      <alignment horizontal="right" vertical="center" wrapText="1"/>
      <protection locked="0"/>
    </xf>
    <xf numFmtId="4" fontId="31" fillId="15" borderId="10" xfId="0" applyNumberFormat="1" applyFont="1" applyFill="1" applyBorder="1" applyAlignment="1" applyProtection="1">
      <alignment horizontal="right" vertical="center" wrapText="1"/>
      <protection/>
    </xf>
    <xf numFmtId="4" fontId="34" fillId="15" borderId="10" xfId="0" applyNumberFormat="1" applyFont="1" applyFill="1" applyBorder="1" applyAlignment="1" applyProtection="1">
      <alignment horizontal="right" vertical="center" wrapText="1"/>
      <protection/>
    </xf>
    <xf numFmtId="4" fontId="31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0" xfId="0" applyNumberFormat="1" applyFont="1" applyBorder="1" applyAlignment="1" applyProtection="1">
      <alignment horizontal="right" vertical="center" wrapText="1"/>
      <protection/>
    </xf>
    <xf numFmtId="4" fontId="37" fillId="0" borderId="10" xfId="0" applyNumberFormat="1" applyFont="1" applyBorder="1" applyAlignment="1" applyProtection="1">
      <alignment horizontal="right" vertical="center" wrapText="1"/>
      <protection locked="0"/>
    </xf>
    <xf numFmtId="4" fontId="39" fillId="0" borderId="10" xfId="0" applyNumberFormat="1" applyFont="1" applyBorder="1" applyAlignment="1" applyProtection="1">
      <alignment horizontal="right" vertical="center" wrapText="1"/>
      <protection locked="0"/>
    </xf>
    <xf numFmtId="4" fontId="29" fillId="0" borderId="11" xfId="0" applyNumberFormat="1" applyFont="1" applyBorder="1" applyAlignment="1" applyProtection="1">
      <alignment horizontal="right" vertical="center" wrapText="1"/>
      <protection/>
    </xf>
    <xf numFmtId="4" fontId="29" fillId="0" borderId="12" xfId="0" applyNumberFormat="1" applyFont="1" applyBorder="1" applyAlignment="1" applyProtection="1">
      <alignment horizontal="right" vertical="center" wrapText="1"/>
      <protection/>
    </xf>
    <xf numFmtId="4" fontId="37" fillId="15" borderId="10" xfId="0" applyNumberFormat="1" applyFont="1" applyFill="1" applyBorder="1" applyAlignment="1" applyProtection="1">
      <alignment horizontal="right" vertical="center" wrapText="1"/>
      <protection/>
    </xf>
    <xf numFmtId="4" fontId="31" fillId="0" borderId="10" xfId="0" applyNumberFormat="1" applyFont="1" applyBorder="1" applyAlignment="1" applyProtection="1">
      <alignment horizontal="left" vertical="center" wrapText="1"/>
      <protection/>
    </xf>
    <xf numFmtId="4" fontId="38" fillId="15" borderId="11" xfId="0" applyNumberFormat="1" applyFont="1" applyFill="1" applyBorder="1" applyAlignment="1" applyProtection="1">
      <alignment horizontal="left" vertical="center" wrapText="1"/>
      <protection/>
    </xf>
    <xf numFmtId="4" fontId="36" fillId="0" borderId="10" xfId="0" applyNumberFormat="1" applyFont="1" applyBorder="1" applyAlignment="1" applyProtection="1">
      <alignment horizontal="left" vertical="center" wrapText="1"/>
      <protection/>
    </xf>
    <xf numFmtId="4" fontId="29" fillId="0" borderId="10" xfId="0" applyNumberFormat="1" applyFont="1" applyBorder="1" applyAlignment="1" applyProtection="1">
      <alignment horizontal="left" vertical="center" wrapText="1"/>
      <protection/>
    </xf>
    <xf numFmtId="4" fontId="31" fillId="24" borderId="10" xfId="0" applyNumberFormat="1" applyFont="1" applyFill="1" applyBorder="1" applyAlignment="1" applyProtection="1">
      <alignment horizontal="left" vertical="center" wrapText="1"/>
      <protection/>
    </xf>
    <xf numFmtId="4" fontId="29" fillId="0" borderId="10" xfId="0" applyNumberFormat="1" applyFont="1" applyBorder="1" applyAlignment="1" applyProtection="1" quotePrefix="1">
      <alignment horizontal="left" vertical="center" wrapText="1"/>
      <protection/>
    </xf>
    <xf numFmtId="4" fontId="30" fillId="0" borderId="10" xfId="0" applyNumberFormat="1" applyFont="1" applyBorder="1" applyAlignment="1" applyProtection="1">
      <alignment horizontal="left" vertical="center" wrapText="1"/>
      <protection/>
    </xf>
    <xf numFmtId="4" fontId="32" fillId="0" borderId="10" xfId="0" applyNumberFormat="1" applyFont="1" applyBorder="1" applyAlignment="1" applyProtection="1">
      <alignment horizontal="left" vertical="center" wrapText="1"/>
      <protection/>
    </xf>
    <xf numFmtId="4" fontId="35" fillId="15" borderId="10" xfId="0" applyNumberFormat="1" applyFont="1" applyFill="1" applyBorder="1" applyAlignment="1" applyProtection="1">
      <alignment horizontal="left" vertical="center" wrapText="1"/>
      <protection/>
    </xf>
    <xf numFmtId="4" fontId="38" fillId="15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0" fillId="0" borderId="0" xfId="0" applyFont="1" applyAlignment="1" applyProtection="1">
      <alignment horizontal="right" vertical="center" wrapText="1"/>
      <protection/>
    </xf>
    <xf numFmtId="0" fontId="28" fillId="0" borderId="0" xfId="0" applyFont="1" applyAlignment="1">
      <alignment horizontal="left" vertical="center"/>
    </xf>
    <xf numFmtId="4" fontId="29" fillId="0" borderId="13" xfId="0" applyNumberFormat="1" applyFont="1" applyBorder="1" applyAlignment="1" applyProtection="1">
      <alignment horizontal="right" vertical="center" wrapText="1"/>
      <protection/>
    </xf>
    <xf numFmtId="4" fontId="36" fillId="0" borderId="13" xfId="0" applyNumberFormat="1" applyFont="1" applyBorder="1" applyAlignment="1" applyProtection="1">
      <alignment horizontal="left" vertical="center" wrapText="1"/>
      <protection/>
    </xf>
    <xf numFmtId="4" fontId="37" fillId="0" borderId="13" xfId="0" applyNumberFormat="1" applyFont="1" applyBorder="1" applyAlignment="1" applyProtection="1">
      <alignment horizontal="right" vertical="center" wrapText="1"/>
      <protection/>
    </xf>
    <xf numFmtId="4" fontId="29" fillId="0" borderId="0" xfId="0" applyNumberFormat="1" applyFont="1" applyBorder="1" applyAlignment="1" applyProtection="1">
      <alignment horizontal="right" vertical="center" wrapText="1"/>
      <protection/>
    </xf>
    <xf numFmtId="4" fontId="36" fillId="0" borderId="0" xfId="0" applyNumberFormat="1" applyFont="1" applyBorder="1" applyAlignment="1" applyProtection="1">
      <alignment horizontal="left" vertical="center" wrapText="1"/>
      <protection/>
    </xf>
    <xf numFmtId="4" fontId="37" fillId="0" borderId="0" xfId="0" applyNumberFormat="1" applyFont="1" applyBorder="1" applyAlignment="1" applyProtection="1">
      <alignment horizontal="right" vertical="center" wrapText="1"/>
      <protection/>
    </xf>
    <xf numFmtId="4" fontId="31" fillId="0" borderId="10" xfId="0" applyNumberFormat="1" applyFont="1" applyBorder="1" applyAlignment="1" applyProtection="1">
      <alignment horizontal="center" vertical="center" wrapText="1"/>
      <protection/>
    </xf>
    <xf numFmtId="4" fontId="31" fillId="24" borderId="10" xfId="0" applyNumberFormat="1" applyFont="1" applyFill="1" applyBorder="1" applyAlignment="1" applyProtection="1">
      <alignment horizontal="center" vertical="center" wrapText="1"/>
      <protection/>
    </xf>
    <xf numFmtId="4" fontId="37" fillId="0" borderId="10" xfId="0" applyNumberFormat="1" applyFont="1" applyBorder="1" applyAlignment="1" applyProtection="1">
      <alignment horizontal="center" vertical="center" wrapText="1"/>
      <protection/>
    </xf>
    <xf numFmtId="4" fontId="29" fillId="0" borderId="14" xfId="0" applyNumberFormat="1" applyFont="1" applyBorder="1" applyAlignment="1" applyProtection="1">
      <alignment horizontal="center" vertical="center" wrapText="1"/>
      <protection/>
    </xf>
    <xf numFmtId="4" fontId="34" fillId="15" borderId="10" xfId="0" applyNumberFormat="1" applyFont="1" applyFill="1" applyBorder="1" applyAlignment="1" applyProtection="1">
      <alignment horizontal="center" vertical="center" textRotation="90" wrapText="1"/>
      <protection/>
    </xf>
    <xf numFmtId="4" fontId="31" fillId="15" borderId="10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3" fontId="28" fillId="0" borderId="0" xfId="0" applyNumberFormat="1" applyFont="1" applyBorder="1" applyAlignment="1" applyProtection="1">
      <alignment horizontal="center" vertical="center"/>
      <protection locked="0"/>
    </xf>
    <xf numFmtId="3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3" fontId="25" fillId="0" borderId="10" xfId="0" applyNumberFormat="1" applyFont="1" applyBorder="1" applyAlignment="1" applyProtection="1">
      <alignment horizontal="right" vertical="center"/>
      <protection locked="0"/>
    </xf>
    <xf numFmtId="3" fontId="25" fillId="0" borderId="10" xfId="0" applyNumberFormat="1" applyFont="1" applyBorder="1" applyAlignment="1" applyProtection="1">
      <alignment horizontal="right"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/>
      <protection locked="0"/>
    </xf>
    <xf numFmtId="3" fontId="28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right" vertical="center" wrapText="1"/>
    </xf>
    <xf numFmtId="3" fontId="25" fillId="0" borderId="10" xfId="0" applyNumberFormat="1" applyFont="1" applyBorder="1" applyAlignment="1" applyProtection="1">
      <alignment horizontal="right" vertical="center" wrapText="1"/>
      <protection/>
    </xf>
    <xf numFmtId="0" fontId="28" fillId="0" borderId="10" xfId="0" applyFont="1" applyBorder="1" applyAlignment="1" quotePrefix="1">
      <alignment horizontal="right" vertical="center" wrapText="1"/>
    </xf>
    <xf numFmtId="0" fontId="28" fillId="0" borderId="10" xfId="0" applyFont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 applyProtection="1">
      <alignment horizontal="right" vertical="top" wrapText="1"/>
      <protection locked="0"/>
    </xf>
    <xf numFmtId="0" fontId="25" fillId="0" borderId="10" xfId="0" applyFont="1" applyBorder="1" applyAlignment="1" applyProtection="1">
      <alignment horizontal="right" vertical="center" wrapText="1"/>
      <protection locked="0"/>
    </xf>
    <xf numFmtId="0" fontId="28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29" fillId="0" borderId="16" xfId="0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4" fontId="31" fillId="15" borderId="16" xfId="0" applyNumberFormat="1" applyFont="1" applyFill="1" applyBorder="1" applyAlignment="1" applyProtection="1">
      <alignment horizontal="right" vertical="center" textRotation="90" wrapText="1"/>
      <protection/>
    </xf>
    <xf numFmtId="4" fontId="29" fillId="0" borderId="10" xfId="0" applyNumberFormat="1" applyFont="1" applyBorder="1" applyAlignment="1">
      <alignment horizontal="center"/>
    </xf>
    <xf numFmtId="4" fontId="29" fillId="0" borderId="16" xfId="0" applyNumberFormat="1" applyFont="1" applyBorder="1" applyAlignment="1" applyProtection="1">
      <alignment horizontal="center" vertical="center" wrapText="1"/>
      <protection/>
    </xf>
    <xf numFmtId="4" fontId="29" fillId="0" borderId="14" xfId="0" applyNumberFormat="1" applyFont="1" applyBorder="1" applyAlignment="1" applyProtection="1">
      <alignment horizontal="center" vertical="center" wrapText="1"/>
      <protection/>
    </xf>
    <xf numFmtId="4" fontId="29" fillId="0" borderId="15" xfId="0" applyNumberFormat="1" applyFont="1" applyBorder="1" applyAlignment="1" applyProtection="1">
      <alignment horizontal="center" vertical="center" wrapText="1"/>
      <protection/>
    </xf>
    <xf numFmtId="4" fontId="31" fillId="24" borderId="11" xfId="0" applyNumberFormat="1" applyFont="1" applyFill="1" applyBorder="1" applyAlignment="1" applyProtection="1">
      <alignment horizontal="left" vertical="center" wrapText="1"/>
      <protection/>
    </xf>
    <xf numFmtId="4" fontId="31" fillId="24" borderId="17" xfId="0" applyNumberFormat="1" applyFont="1" applyFill="1" applyBorder="1" applyAlignment="1" applyProtection="1">
      <alignment horizontal="left" vertical="center" wrapText="1"/>
      <protection/>
    </xf>
    <xf numFmtId="4" fontId="29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 wrapText="1"/>
      <protection/>
    </xf>
    <xf numFmtId="4" fontId="31" fillId="15" borderId="15" xfId="0" applyNumberFormat="1" applyFont="1" applyFill="1" applyBorder="1" applyAlignment="1" applyProtection="1">
      <alignment horizontal="right" vertical="center" textRotation="90" wrapText="1"/>
      <protection/>
    </xf>
    <xf numFmtId="4" fontId="31" fillId="0" borderId="17" xfId="0" applyNumberFormat="1" applyFont="1" applyBorder="1" applyAlignment="1" applyProtection="1">
      <alignment horizontal="center" vertical="center" wrapText="1"/>
      <protection/>
    </xf>
    <xf numFmtId="4" fontId="31" fillId="0" borderId="18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right" vertical="top" wrapText="1"/>
    </xf>
    <xf numFmtId="0" fontId="28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 quotePrefix="1">
      <alignment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0" fontId="28" fillId="0" borderId="11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right" wrapText="1"/>
    </xf>
    <xf numFmtId="0" fontId="28" fillId="0" borderId="17" xfId="0" applyFont="1" applyBorder="1" applyAlignment="1">
      <alignment horizontal="right" wrapText="1"/>
    </xf>
    <xf numFmtId="0" fontId="28" fillId="0" borderId="12" xfId="0" applyFont="1" applyBorder="1" applyAlignment="1">
      <alignment horizontal="right" wrapText="1"/>
    </xf>
    <xf numFmtId="0" fontId="25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86">
      <selection activeCell="F51" sqref="F51"/>
    </sheetView>
  </sheetViews>
  <sheetFormatPr defaultColWidth="8.796875" defaultRowHeight="21.75" customHeight="1"/>
  <cols>
    <col min="1" max="1" width="6.8984375" style="10" customWidth="1"/>
    <col min="2" max="2" width="28" style="8" customWidth="1"/>
    <col min="3" max="3" width="15.5" style="10" customWidth="1"/>
    <col min="4" max="5" width="15.19921875" style="10" customWidth="1"/>
    <col min="6" max="6" width="15.3984375" style="10" customWidth="1"/>
    <col min="7" max="8" width="15.19921875" style="10" customWidth="1"/>
    <col min="9" max="9" width="15.8984375" style="10" customWidth="1"/>
    <col min="10" max="10" width="15.3984375" style="10" customWidth="1"/>
    <col min="11" max="13" width="15.19921875" style="10" customWidth="1"/>
    <col min="14" max="15" width="16.09765625" style="10" customWidth="1"/>
    <col min="16" max="16" width="15.3984375" style="10" customWidth="1"/>
    <col min="17" max="27" width="11.69921875" style="8" customWidth="1"/>
    <col min="28" max="16384" width="9" style="8" customWidth="1"/>
  </cols>
  <sheetData>
    <row r="1" spans="1:16" ht="22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9"/>
      <c r="M1" s="9"/>
      <c r="N1" s="9"/>
      <c r="O1" s="75" t="s">
        <v>180</v>
      </c>
      <c r="P1" s="9"/>
    </row>
    <row r="2" spans="1:16" ht="30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9"/>
      <c r="M2" s="9"/>
      <c r="N2" s="9"/>
      <c r="O2" s="75" t="s">
        <v>195</v>
      </c>
      <c r="P2" s="9" t="s">
        <v>204</v>
      </c>
    </row>
    <row r="3" spans="1:16" ht="30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9"/>
      <c r="M3" s="9"/>
      <c r="N3" s="9"/>
      <c r="O3" s="75" t="s">
        <v>191</v>
      </c>
      <c r="P3" s="9" t="s">
        <v>187</v>
      </c>
    </row>
    <row r="4" spans="1:16" ht="31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9"/>
      <c r="M4" s="9"/>
      <c r="N4" s="9"/>
      <c r="O4" s="75" t="s">
        <v>197</v>
      </c>
      <c r="P4" s="9" t="s">
        <v>198</v>
      </c>
    </row>
    <row r="5" spans="1:16" ht="30" customHeight="1">
      <c r="A5" s="125" t="s">
        <v>154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21.75" customHeight="1">
      <c r="A6" s="125" t="s">
        <v>73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ht="30" customHeight="1">
      <c r="N7" s="113"/>
    </row>
    <row r="8" spans="1:17" s="10" customFormat="1" ht="24.75" customHeight="1">
      <c r="A8" s="126" t="s">
        <v>0</v>
      </c>
      <c r="B8" s="126" t="s">
        <v>1</v>
      </c>
      <c r="C8" s="126" t="s">
        <v>12</v>
      </c>
      <c r="D8" s="127"/>
      <c r="E8" s="115" t="s">
        <v>189</v>
      </c>
      <c r="F8" s="126" t="s">
        <v>15</v>
      </c>
      <c r="G8" s="126" t="s">
        <v>16</v>
      </c>
      <c r="H8" s="126"/>
      <c r="I8" s="126"/>
      <c r="J8" s="126"/>
      <c r="K8" s="126"/>
      <c r="L8" s="126"/>
      <c r="M8" s="126"/>
      <c r="N8" s="126"/>
      <c r="O8" s="126"/>
      <c r="P8" s="126"/>
      <c r="Q8" s="9"/>
    </row>
    <row r="9" spans="1:16" s="10" customFormat="1" ht="46.5" customHeight="1">
      <c r="A9" s="126"/>
      <c r="B9" s="126"/>
      <c r="C9" s="42" t="s">
        <v>13</v>
      </c>
      <c r="D9" s="97" t="s">
        <v>14</v>
      </c>
      <c r="E9" s="116"/>
      <c r="F9" s="126"/>
      <c r="G9" s="42" t="s">
        <v>17</v>
      </c>
      <c r="H9" s="42" t="s">
        <v>18</v>
      </c>
      <c r="I9" s="42" t="s">
        <v>19</v>
      </c>
      <c r="J9" s="42" t="s">
        <v>150</v>
      </c>
      <c r="K9" s="42" t="s">
        <v>151</v>
      </c>
      <c r="L9" s="42" t="s">
        <v>152</v>
      </c>
      <c r="M9" s="42" t="s">
        <v>153</v>
      </c>
      <c r="N9" s="42" t="s">
        <v>181</v>
      </c>
      <c r="O9" s="42" t="s">
        <v>182</v>
      </c>
      <c r="P9" s="42" t="s">
        <v>185</v>
      </c>
    </row>
    <row r="10" spans="1:16" s="10" customFormat="1" ht="15" customHeight="1">
      <c r="A10" s="44">
        <v>1</v>
      </c>
      <c r="B10" s="44">
        <v>2</v>
      </c>
      <c r="C10" s="44">
        <v>3</v>
      </c>
      <c r="D10" s="44">
        <v>4</v>
      </c>
      <c r="E10" s="98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  <c r="O10" s="44">
        <v>15</v>
      </c>
      <c r="P10" s="44">
        <v>16</v>
      </c>
    </row>
    <row r="11" spans="1:16" s="11" customFormat="1" ht="35.25" customHeight="1">
      <c r="A11" s="84" t="s">
        <v>2</v>
      </c>
      <c r="B11" s="68" t="s">
        <v>43</v>
      </c>
      <c r="C11" s="48">
        <f>C12+C13</f>
        <v>43980872.46</v>
      </c>
      <c r="D11" s="48">
        <f aca="true" t="shared" si="0" ref="D11:P11">D12+D13</f>
        <v>46115783.010000005</v>
      </c>
      <c r="E11" s="48">
        <f t="shared" si="0"/>
        <v>50820470.190000005</v>
      </c>
      <c r="F11" s="48">
        <f t="shared" si="0"/>
        <v>59598048</v>
      </c>
      <c r="G11" s="48">
        <f t="shared" si="0"/>
        <v>54251600</v>
      </c>
      <c r="H11" s="48">
        <f t="shared" si="0"/>
        <v>55500000</v>
      </c>
      <c r="I11" s="48">
        <f t="shared" si="0"/>
        <v>58508000</v>
      </c>
      <c r="J11" s="48">
        <f t="shared" si="0"/>
        <v>60300000</v>
      </c>
      <c r="K11" s="48">
        <f t="shared" si="0"/>
        <v>59235500</v>
      </c>
      <c r="L11" s="48">
        <f t="shared" si="0"/>
        <v>59500000</v>
      </c>
      <c r="M11" s="48">
        <f t="shared" si="0"/>
        <v>61200000</v>
      </c>
      <c r="N11" s="48">
        <f t="shared" si="0"/>
        <v>63021000</v>
      </c>
      <c r="O11" s="48">
        <f t="shared" si="0"/>
        <v>64646600</v>
      </c>
      <c r="P11" s="48">
        <f t="shared" si="0"/>
        <v>66314000</v>
      </c>
    </row>
    <row r="12" spans="1:16" s="12" customFormat="1" ht="28.5" customHeight="1">
      <c r="A12" s="83" t="s">
        <v>37</v>
      </c>
      <c r="B12" s="64" t="s">
        <v>3</v>
      </c>
      <c r="C12" s="50">
        <v>40439778.29</v>
      </c>
      <c r="D12" s="50">
        <v>42358996.2</v>
      </c>
      <c r="E12" s="50">
        <v>45484184.45</v>
      </c>
      <c r="F12" s="50">
        <v>47465180</v>
      </c>
      <c r="G12" s="50">
        <v>48035600</v>
      </c>
      <c r="H12" s="50">
        <v>49500000</v>
      </c>
      <c r="I12" s="50">
        <v>53508000</v>
      </c>
      <c r="J12" s="50">
        <v>55300000</v>
      </c>
      <c r="K12" s="50">
        <v>57235500</v>
      </c>
      <c r="L12" s="50">
        <v>58500000</v>
      </c>
      <c r="M12" s="50">
        <v>60700000</v>
      </c>
      <c r="N12" s="50">
        <v>62521000</v>
      </c>
      <c r="O12" s="50">
        <v>64146600</v>
      </c>
      <c r="P12" s="50">
        <v>65814000</v>
      </c>
    </row>
    <row r="13" spans="1:16" s="12" customFormat="1" ht="21.75" customHeight="1">
      <c r="A13" s="83" t="s">
        <v>38</v>
      </c>
      <c r="B13" s="64" t="s">
        <v>21</v>
      </c>
      <c r="C13" s="50">
        <v>3541094.17</v>
      </c>
      <c r="D13" s="50">
        <v>3756786.81</v>
      </c>
      <c r="E13" s="50">
        <v>5336285.74</v>
      </c>
      <c r="F13" s="50">
        <v>12132868</v>
      </c>
      <c r="G13" s="50">
        <v>6216000</v>
      </c>
      <c r="H13" s="50">
        <v>6000000</v>
      </c>
      <c r="I13" s="50">
        <v>5000000</v>
      </c>
      <c r="J13" s="50">
        <v>5000000</v>
      </c>
      <c r="K13" s="50">
        <v>2000000</v>
      </c>
      <c r="L13" s="50">
        <v>1000000</v>
      </c>
      <c r="M13" s="50">
        <v>500000</v>
      </c>
      <c r="N13" s="50">
        <v>500000</v>
      </c>
      <c r="O13" s="50">
        <v>500000</v>
      </c>
      <c r="P13" s="50">
        <v>500000</v>
      </c>
    </row>
    <row r="14" spans="1:16" s="15" customFormat="1" ht="36" customHeight="1">
      <c r="A14" s="45" t="s">
        <v>39</v>
      </c>
      <c r="B14" s="67" t="s">
        <v>22</v>
      </c>
      <c r="C14" s="51">
        <v>2354205.18</v>
      </c>
      <c r="D14" s="51">
        <v>1275028.89</v>
      </c>
      <c r="E14" s="51">
        <v>2393057.5</v>
      </c>
      <c r="F14" s="51">
        <v>3000000</v>
      </c>
      <c r="G14" s="51">
        <v>2000000</v>
      </c>
      <c r="H14" s="51">
        <v>2000000</v>
      </c>
      <c r="I14" s="51">
        <v>1500000</v>
      </c>
      <c r="J14" s="51">
        <v>1000000</v>
      </c>
      <c r="K14" s="51">
        <v>1000000</v>
      </c>
      <c r="L14" s="51">
        <v>1000000</v>
      </c>
      <c r="M14" s="51">
        <v>500000</v>
      </c>
      <c r="N14" s="51">
        <v>500000</v>
      </c>
      <c r="O14" s="51">
        <v>500000</v>
      </c>
      <c r="P14" s="51">
        <v>500000</v>
      </c>
    </row>
    <row r="15" spans="1:16" s="11" customFormat="1" ht="58.5" customHeight="1">
      <c r="A15" s="84" t="s">
        <v>4</v>
      </c>
      <c r="B15" s="68" t="s">
        <v>44</v>
      </c>
      <c r="C15" s="48">
        <f>C16+C17+C23</f>
        <v>28646533.849999998</v>
      </c>
      <c r="D15" s="48">
        <f aca="true" t="shared" si="1" ref="D15:P15">D16+D17+D23</f>
        <v>33531244.660000004</v>
      </c>
      <c r="E15" s="48">
        <f t="shared" si="1"/>
        <v>37779891.96</v>
      </c>
      <c r="F15" s="48">
        <f t="shared" si="1"/>
        <v>39826365</v>
      </c>
      <c r="G15" s="48">
        <f t="shared" si="1"/>
        <v>41955075</v>
      </c>
      <c r="H15" s="48">
        <f t="shared" si="1"/>
        <v>43448000</v>
      </c>
      <c r="I15" s="48">
        <f t="shared" si="1"/>
        <v>44523200</v>
      </c>
      <c r="J15" s="48">
        <f t="shared" si="1"/>
        <v>46929709</v>
      </c>
      <c r="K15" s="48">
        <f t="shared" si="1"/>
        <v>48334500</v>
      </c>
      <c r="L15" s="48">
        <f t="shared" si="1"/>
        <v>49445000</v>
      </c>
      <c r="M15" s="48">
        <f t="shared" si="1"/>
        <v>50477400</v>
      </c>
      <c r="N15" s="48">
        <f t="shared" si="1"/>
        <v>51858000</v>
      </c>
      <c r="O15" s="48">
        <f t="shared" si="1"/>
        <v>53902300</v>
      </c>
      <c r="P15" s="48">
        <f t="shared" si="1"/>
        <v>55656672</v>
      </c>
    </row>
    <row r="16" spans="1:16" s="12" customFormat="1" ht="77.25" customHeight="1">
      <c r="A16" s="83" t="s">
        <v>40</v>
      </c>
      <c r="B16" s="64" t="s">
        <v>144</v>
      </c>
      <c r="C16" s="50">
        <v>12272511.79</v>
      </c>
      <c r="D16" s="50">
        <v>14699566.65</v>
      </c>
      <c r="E16" s="50">
        <v>16780839.7</v>
      </c>
      <c r="F16" s="50">
        <v>20424271</v>
      </c>
      <c r="G16" s="50">
        <v>22500000</v>
      </c>
      <c r="H16" s="50">
        <v>23000000</v>
      </c>
      <c r="I16" s="50">
        <v>24000000</v>
      </c>
      <c r="J16" s="50">
        <v>24600000</v>
      </c>
      <c r="K16" s="50">
        <v>25338000</v>
      </c>
      <c r="L16" s="50">
        <v>26098000</v>
      </c>
      <c r="M16" s="50">
        <v>26619960</v>
      </c>
      <c r="N16" s="50">
        <v>27684758</v>
      </c>
      <c r="O16" s="50">
        <v>28688200</v>
      </c>
      <c r="P16" s="50">
        <v>29434000</v>
      </c>
    </row>
    <row r="17" spans="1:16" s="12" customFormat="1" ht="60.75" customHeight="1">
      <c r="A17" s="83" t="s">
        <v>41</v>
      </c>
      <c r="B17" s="64" t="s">
        <v>53</v>
      </c>
      <c r="C17" s="50">
        <v>3363123.63</v>
      </c>
      <c r="D17" s="50">
        <v>3970885.16</v>
      </c>
      <c r="E17" s="50">
        <v>4394621.62</v>
      </c>
      <c r="F17" s="50">
        <v>4772848</v>
      </c>
      <c r="G17" s="50">
        <v>4686708</v>
      </c>
      <c r="H17" s="50">
        <v>4780442</v>
      </c>
      <c r="I17" s="50">
        <v>4853583</v>
      </c>
      <c r="J17" s="50">
        <v>4955508</v>
      </c>
      <c r="K17" s="50">
        <v>5054618</v>
      </c>
      <c r="L17" s="50">
        <v>5210300</v>
      </c>
      <c r="M17" s="50">
        <v>5366600</v>
      </c>
      <c r="N17" s="50">
        <v>5527600</v>
      </c>
      <c r="O17" s="50">
        <v>5700614</v>
      </c>
      <c r="P17" s="50">
        <v>5928640</v>
      </c>
    </row>
    <row r="18" spans="1:16" s="12" customFormat="1" ht="56.25" customHeight="1">
      <c r="A18" s="45" t="s">
        <v>145</v>
      </c>
      <c r="B18" s="67" t="s">
        <v>146</v>
      </c>
      <c r="C18" s="50">
        <v>119361.38</v>
      </c>
      <c r="D18" s="50">
        <v>125226.39</v>
      </c>
      <c r="E18" s="50">
        <v>129829.65</v>
      </c>
      <c r="F18" s="50">
        <v>143405</v>
      </c>
      <c r="G18" s="50">
        <v>140075</v>
      </c>
      <c r="H18" s="50">
        <v>144300</v>
      </c>
      <c r="I18" s="50">
        <v>148630</v>
      </c>
      <c r="J18" s="50">
        <v>152600</v>
      </c>
      <c r="K18" s="50">
        <v>155655</v>
      </c>
      <c r="L18" s="50">
        <v>162000</v>
      </c>
      <c r="M18" s="50">
        <v>166860</v>
      </c>
      <c r="N18" s="50">
        <v>171865</v>
      </c>
      <c r="O18" s="50">
        <v>177021</v>
      </c>
      <c r="P18" s="50">
        <v>184100</v>
      </c>
    </row>
    <row r="19" spans="1:16" s="12" customFormat="1" ht="103.5" customHeight="1">
      <c r="A19" s="83" t="s">
        <v>45</v>
      </c>
      <c r="B19" s="64" t="s">
        <v>134</v>
      </c>
      <c r="C19" s="49" t="s">
        <v>24</v>
      </c>
      <c r="D19" s="49" t="s">
        <v>24</v>
      </c>
      <c r="E19" s="49" t="s">
        <v>24</v>
      </c>
      <c r="F19" s="49">
        <f>F20+F21+F22</f>
        <v>0</v>
      </c>
      <c r="G19" s="49">
        <f>G20+G21+G22</f>
        <v>0</v>
      </c>
      <c r="H19" s="49">
        <v>0</v>
      </c>
      <c r="I19" s="49">
        <f>I20+I21+I22</f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</row>
    <row r="20" spans="1:16" s="13" customFormat="1" ht="82.5" customHeight="1">
      <c r="A20" s="118"/>
      <c r="B20" s="70" t="s">
        <v>135</v>
      </c>
      <c r="C20" s="50" t="s">
        <v>24</v>
      </c>
      <c r="D20" s="50" t="s">
        <v>24</v>
      </c>
      <c r="E20" s="50" t="s">
        <v>24</v>
      </c>
      <c r="F20" s="50">
        <v>0</v>
      </c>
      <c r="G20" s="50">
        <v>0</v>
      </c>
      <c r="H20" s="50">
        <v>0</v>
      </c>
      <c r="I20" s="50">
        <f>zał_2_Przedsięwzięcia!L15</f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</row>
    <row r="21" spans="1:16" s="13" customFormat="1" ht="57.75" customHeight="1">
      <c r="A21" s="118"/>
      <c r="B21" s="70" t="s">
        <v>131</v>
      </c>
      <c r="C21" s="50" t="s">
        <v>24</v>
      </c>
      <c r="D21" s="50" t="s">
        <v>24</v>
      </c>
      <c r="E21" s="50" t="s">
        <v>24</v>
      </c>
      <c r="F21" s="50">
        <f>zał_2_Przedsięwzięcia!I28</f>
        <v>0</v>
      </c>
      <c r="G21" s="50">
        <f>zał_2_Przedsięwzięcia!J28</f>
        <v>0</v>
      </c>
      <c r="H21" s="50">
        <f>zał_2_Przedsięwzięcia!K28</f>
        <v>0</v>
      </c>
      <c r="I21" s="50">
        <f>zał_2_Przedsięwzięcia!L28</f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</row>
    <row r="22" spans="1:16" s="22" customFormat="1" ht="137.25" customHeight="1">
      <c r="A22" s="118"/>
      <c r="B22" s="71" t="s">
        <v>147</v>
      </c>
      <c r="C22" s="52" t="s">
        <v>24</v>
      </c>
      <c r="D22" s="52" t="s">
        <v>24</v>
      </c>
      <c r="E22" s="52" t="s">
        <v>24</v>
      </c>
      <c r="F22" s="52">
        <v>0</v>
      </c>
      <c r="G22" s="52">
        <v>0</v>
      </c>
      <c r="H22" s="52">
        <v>0</v>
      </c>
      <c r="I22" s="52">
        <f>zał_2_Przedsięwzięcia!L48</f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</row>
    <row r="23" spans="1:16" ht="29.25" customHeight="1">
      <c r="A23" s="45" t="s">
        <v>42</v>
      </c>
      <c r="B23" s="67" t="s">
        <v>54</v>
      </c>
      <c r="C23" s="50">
        <v>13010898.43</v>
      </c>
      <c r="D23" s="50">
        <v>14860792.85</v>
      </c>
      <c r="E23" s="50">
        <v>16604430.64</v>
      </c>
      <c r="F23" s="50">
        <v>14629246</v>
      </c>
      <c r="G23" s="50">
        <v>14768367</v>
      </c>
      <c r="H23" s="50">
        <v>15667558</v>
      </c>
      <c r="I23" s="50">
        <v>15669617</v>
      </c>
      <c r="J23" s="50">
        <v>17374201</v>
      </c>
      <c r="K23" s="50">
        <v>17941882</v>
      </c>
      <c r="L23" s="50">
        <v>18136700</v>
      </c>
      <c r="M23" s="50">
        <v>18490840</v>
      </c>
      <c r="N23" s="50">
        <v>18645642</v>
      </c>
      <c r="O23" s="50">
        <v>19513486</v>
      </c>
      <c r="P23" s="50">
        <v>20294032</v>
      </c>
    </row>
    <row r="24" spans="1:16" s="11" customFormat="1" ht="88.5" customHeight="1">
      <c r="A24" s="84" t="s">
        <v>5</v>
      </c>
      <c r="B24" s="68" t="s">
        <v>101</v>
      </c>
      <c r="C24" s="48">
        <f>C11-C15</f>
        <v>15334338.610000003</v>
      </c>
      <c r="D24" s="48">
        <f aca="true" t="shared" si="2" ref="D24:P24">D11-D15</f>
        <v>12584538.350000001</v>
      </c>
      <c r="E24" s="48">
        <f t="shared" si="2"/>
        <v>13040578.230000004</v>
      </c>
      <c r="F24" s="48">
        <f t="shared" si="2"/>
        <v>19771683</v>
      </c>
      <c r="G24" s="48">
        <f t="shared" si="2"/>
        <v>12296525</v>
      </c>
      <c r="H24" s="48">
        <f t="shared" si="2"/>
        <v>12052000</v>
      </c>
      <c r="I24" s="48">
        <f t="shared" si="2"/>
        <v>13984800</v>
      </c>
      <c r="J24" s="48">
        <f t="shared" si="2"/>
        <v>13370291</v>
      </c>
      <c r="K24" s="48">
        <f t="shared" si="2"/>
        <v>10901000</v>
      </c>
      <c r="L24" s="48">
        <f t="shared" si="2"/>
        <v>10055000</v>
      </c>
      <c r="M24" s="48">
        <f t="shared" si="2"/>
        <v>10722600</v>
      </c>
      <c r="N24" s="48">
        <f t="shared" si="2"/>
        <v>11163000</v>
      </c>
      <c r="O24" s="48">
        <f t="shared" si="2"/>
        <v>10744300</v>
      </c>
      <c r="P24" s="48">
        <f t="shared" si="2"/>
        <v>10657328</v>
      </c>
    </row>
    <row r="25" spans="1:16" s="20" customFormat="1" ht="140.25" customHeight="1">
      <c r="A25" s="87" t="s">
        <v>137</v>
      </c>
      <c r="B25" s="72" t="s">
        <v>157</v>
      </c>
      <c r="C25" s="53">
        <f>C12-C15</f>
        <v>11793244.440000001</v>
      </c>
      <c r="D25" s="53">
        <f aca="true" t="shared" si="3" ref="D25:P25">D12-D15</f>
        <v>8827751.54</v>
      </c>
      <c r="E25" s="53">
        <f t="shared" si="3"/>
        <v>7704292.490000002</v>
      </c>
      <c r="F25" s="53">
        <f t="shared" si="3"/>
        <v>7638815</v>
      </c>
      <c r="G25" s="53">
        <f t="shared" si="3"/>
        <v>6080525</v>
      </c>
      <c r="H25" s="53">
        <f t="shared" si="3"/>
        <v>6052000</v>
      </c>
      <c r="I25" s="53">
        <f t="shared" si="3"/>
        <v>8984800</v>
      </c>
      <c r="J25" s="53">
        <f t="shared" si="3"/>
        <v>8370291</v>
      </c>
      <c r="K25" s="53">
        <f t="shared" si="3"/>
        <v>8901000</v>
      </c>
      <c r="L25" s="53">
        <f t="shared" si="3"/>
        <v>9055000</v>
      </c>
      <c r="M25" s="53">
        <f t="shared" si="3"/>
        <v>10222600</v>
      </c>
      <c r="N25" s="53">
        <f t="shared" si="3"/>
        <v>10663000</v>
      </c>
      <c r="O25" s="53">
        <f t="shared" si="3"/>
        <v>10244300</v>
      </c>
      <c r="P25" s="53">
        <f t="shared" si="3"/>
        <v>10157328</v>
      </c>
    </row>
    <row r="26" spans="1:16" s="11" customFormat="1" ht="41.25" customHeight="1">
      <c r="A26" s="84" t="s">
        <v>7</v>
      </c>
      <c r="B26" s="68" t="s">
        <v>119</v>
      </c>
      <c r="C26" s="48">
        <f aca="true" t="shared" si="4" ref="C26:P26">C27+C28+C29</f>
        <v>0</v>
      </c>
      <c r="D26" s="48">
        <f t="shared" si="4"/>
        <v>0</v>
      </c>
      <c r="E26" s="48">
        <f t="shared" si="4"/>
        <v>0</v>
      </c>
      <c r="F26" s="48">
        <f t="shared" si="4"/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48">
        <f t="shared" si="4"/>
        <v>0</v>
      </c>
      <c r="K26" s="48">
        <f t="shared" si="4"/>
        <v>0</v>
      </c>
      <c r="L26" s="48">
        <f t="shared" si="4"/>
        <v>0</v>
      </c>
      <c r="M26" s="48">
        <f t="shared" si="4"/>
        <v>0</v>
      </c>
      <c r="N26" s="48">
        <f t="shared" si="4"/>
        <v>0</v>
      </c>
      <c r="O26" s="48">
        <f t="shared" si="4"/>
        <v>0</v>
      </c>
      <c r="P26" s="48">
        <f t="shared" si="4"/>
        <v>0</v>
      </c>
    </row>
    <row r="27" spans="1:16" ht="49.5" customHeight="1">
      <c r="A27" s="45" t="s">
        <v>25</v>
      </c>
      <c r="B27" s="67" t="s">
        <v>55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ht="24.75" customHeight="1">
      <c r="A28" s="45" t="s">
        <v>26</v>
      </c>
      <c r="B28" s="67" t="s">
        <v>56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50.25" customHeight="1">
      <c r="A29" s="45" t="s">
        <v>46</v>
      </c>
      <c r="B29" s="67" t="s">
        <v>57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s="11" customFormat="1" ht="103.5" customHeight="1">
      <c r="A30" s="84" t="s">
        <v>8</v>
      </c>
      <c r="B30" s="68" t="s">
        <v>47</v>
      </c>
      <c r="C30" s="48">
        <f>C24+C26</f>
        <v>15334338.610000003</v>
      </c>
      <c r="D30" s="48">
        <f aca="true" t="shared" si="5" ref="D30:P30">D24+D26</f>
        <v>12584538.350000001</v>
      </c>
      <c r="E30" s="48">
        <f t="shared" si="5"/>
        <v>13040578.230000004</v>
      </c>
      <c r="F30" s="48">
        <f t="shared" si="5"/>
        <v>19771683</v>
      </c>
      <c r="G30" s="48">
        <f t="shared" si="5"/>
        <v>12296525</v>
      </c>
      <c r="H30" s="48">
        <f t="shared" si="5"/>
        <v>12052000</v>
      </c>
      <c r="I30" s="48">
        <f t="shared" si="5"/>
        <v>13984800</v>
      </c>
      <c r="J30" s="48">
        <f t="shared" si="5"/>
        <v>13370291</v>
      </c>
      <c r="K30" s="48">
        <f t="shared" si="5"/>
        <v>10901000</v>
      </c>
      <c r="L30" s="48">
        <f t="shared" si="5"/>
        <v>10055000</v>
      </c>
      <c r="M30" s="48">
        <f t="shared" si="5"/>
        <v>10722600</v>
      </c>
      <c r="N30" s="48">
        <f t="shared" si="5"/>
        <v>11163000</v>
      </c>
      <c r="O30" s="48">
        <f t="shared" si="5"/>
        <v>10744300</v>
      </c>
      <c r="P30" s="48">
        <f t="shared" si="5"/>
        <v>10657328</v>
      </c>
    </row>
    <row r="31" spans="1:16" s="20" customFormat="1" ht="188.25" customHeight="1">
      <c r="A31" s="87" t="s">
        <v>137</v>
      </c>
      <c r="B31" s="73" t="s">
        <v>158</v>
      </c>
      <c r="C31" s="54">
        <f>C12-C15+C26</f>
        <v>11793244.440000001</v>
      </c>
      <c r="D31" s="54">
        <f aca="true" t="shared" si="6" ref="D31:P31">D12-D15+D26</f>
        <v>8827751.54</v>
      </c>
      <c r="E31" s="54">
        <f t="shared" si="6"/>
        <v>7704292.490000002</v>
      </c>
      <c r="F31" s="54">
        <f t="shared" si="6"/>
        <v>7638815</v>
      </c>
      <c r="G31" s="54">
        <f t="shared" si="6"/>
        <v>6080525</v>
      </c>
      <c r="H31" s="54">
        <f t="shared" si="6"/>
        <v>6052000</v>
      </c>
      <c r="I31" s="54">
        <f t="shared" si="6"/>
        <v>8984800</v>
      </c>
      <c r="J31" s="54">
        <f t="shared" si="6"/>
        <v>8370291</v>
      </c>
      <c r="K31" s="54">
        <f t="shared" si="6"/>
        <v>8901000</v>
      </c>
      <c r="L31" s="54">
        <f t="shared" si="6"/>
        <v>9055000</v>
      </c>
      <c r="M31" s="54">
        <f t="shared" si="6"/>
        <v>10222600</v>
      </c>
      <c r="N31" s="54">
        <f t="shared" si="6"/>
        <v>10663000</v>
      </c>
      <c r="O31" s="54">
        <f t="shared" si="6"/>
        <v>10244300</v>
      </c>
      <c r="P31" s="54">
        <f t="shared" si="6"/>
        <v>10157328</v>
      </c>
    </row>
    <row r="32" spans="1:16" s="11" customFormat="1" ht="64.5" customHeight="1">
      <c r="A32" s="84" t="s">
        <v>9</v>
      </c>
      <c r="B32" s="68" t="s">
        <v>148</v>
      </c>
      <c r="C32" s="48">
        <f>C33+C39</f>
        <v>2371481.46</v>
      </c>
      <c r="D32" s="48">
        <f aca="true" t="shared" si="7" ref="D32:P32">D33+D39</f>
        <v>1583538.93</v>
      </c>
      <c r="E32" s="48">
        <f t="shared" si="7"/>
        <v>4610521.48</v>
      </c>
      <c r="F32" s="48">
        <f t="shared" si="7"/>
        <v>5685890.63</v>
      </c>
      <c r="G32" s="48">
        <f t="shared" si="7"/>
        <v>7077495.79</v>
      </c>
      <c r="H32" s="48">
        <f t="shared" si="7"/>
        <v>8322599.57</v>
      </c>
      <c r="I32" s="48">
        <f t="shared" si="7"/>
        <v>7429232.24</v>
      </c>
      <c r="J32" s="48">
        <f t="shared" si="7"/>
        <v>6692409.54</v>
      </c>
      <c r="K32" s="48">
        <f t="shared" si="7"/>
        <v>6642410</v>
      </c>
      <c r="L32" s="48">
        <f t="shared" si="7"/>
        <v>6942410</v>
      </c>
      <c r="M32" s="48">
        <f>M33+M39</f>
        <v>7042410</v>
      </c>
      <c r="N32" s="48">
        <f t="shared" si="7"/>
        <v>5542410</v>
      </c>
      <c r="O32" s="48">
        <f t="shared" si="7"/>
        <v>0</v>
      </c>
      <c r="P32" s="48">
        <f t="shared" si="7"/>
        <v>0</v>
      </c>
    </row>
    <row r="33" spans="1:16" s="12" customFormat="1" ht="44.25" customHeight="1">
      <c r="A33" s="83" t="s">
        <v>28</v>
      </c>
      <c r="B33" s="64" t="s">
        <v>58</v>
      </c>
      <c r="C33" s="49">
        <f aca="true" t="shared" si="8" ref="C33:P33">C34+C35+C37</f>
        <v>240400.36</v>
      </c>
      <c r="D33" s="49">
        <f t="shared" si="8"/>
        <v>221415.79</v>
      </c>
      <c r="E33" s="49">
        <f t="shared" si="8"/>
        <v>705364.54</v>
      </c>
      <c r="F33" s="49">
        <f t="shared" si="8"/>
        <v>880000</v>
      </c>
      <c r="G33" s="49">
        <f t="shared" si="8"/>
        <v>1300000</v>
      </c>
      <c r="H33" s="49">
        <f t="shared" si="8"/>
        <v>1350000</v>
      </c>
      <c r="I33" s="49">
        <f t="shared" si="8"/>
        <v>1500000</v>
      </c>
      <c r="J33" s="49">
        <f t="shared" si="8"/>
        <v>1550000</v>
      </c>
      <c r="K33" s="49">
        <f t="shared" si="8"/>
        <v>1500000</v>
      </c>
      <c r="L33" s="49">
        <f t="shared" si="8"/>
        <v>1800000</v>
      </c>
      <c r="M33" s="49">
        <f t="shared" si="8"/>
        <v>1900000</v>
      </c>
      <c r="N33" s="49">
        <f t="shared" si="8"/>
        <v>400000</v>
      </c>
      <c r="O33" s="49">
        <f t="shared" si="8"/>
        <v>0</v>
      </c>
      <c r="P33" s="49">
        <f t="shared" si="8"/>
        <v>0</v>
      </c>
    </row>
    <row r="34" spans="1:16" ht="27.75" customHeight="1">
      <c r="A34" s="45" t="s">
        <v>78</v>
      </c>
      <c r="B34" s="69" t="s">
        <v>51</v>
      </c>
      <c r="C34" s="50">
        <v>240400.36</v>
      </c>
      <c r="D34" s="50">
        <v>221415.79</v>
      </c>
      <c r="E34" s="50">
        <v>705364.54</v>
      </c>
      <c r="F34" s="50">
        <v>880000</v>
      </c>
      <c r="G34" s="50">
        <v>1300000</v>
      </c>
      <c r="H34" s="50">
        <v>1350000</v>
      </c>
      <c r="I34" s="50">
        <v>1500000</v>
      </c>
      <c r="J34" s="50">
        <v>1550000</v>
      </c>
      <c r="K34" s="50">
        <v>1500000</v>
      </c>
      <c r="L34" s="50">
        <v>1800000</v>
      </c>
      <c r="M34" s="50">
        <v>1900000</v>
      </c>
      <c r="N34" s="50">
        <v>400000</v>
      </c>
      <c r="O34" s="50">
        <v>0</v>
      </c>
      <c r="P34" s="50">
        <v>0</v>
      </c>
    </row>
    <row r="35" spans="1:16" ht="54" customHeight="1">
      <c r="A35" s="45" t="s">
        <v>79</v>
      </c>
      <c r="B35" s="69" t="s">
        <v>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s="14" customFormat="1" ht="125.25" customHeight="1">
      <c r="A36" s="45"/>
      <c r="B36" s="66" t="s">
        <v>48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6" ht="86.25" customHeight="1">
      <c r="A37" s="45" t="s">
        <v>80</v>
      </c>
      <c r="B37" s="69" t="s">
        <v>132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s="12" customFormat="1" ht="120.75" customHeight="1">
      <c r="A38" s="45"/>
      <c r="B38" s="66" t="s">
        <v>49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s="12" customFormat="1" ht="79.5" customHeight="1">
      <c r="A39" s="83" t="s">
        <v>29</v>
      </c>
      <c r="B39" s="64" t="s">
        <v>70</v>
      </c>
      <c r="C39" s="50">
        <v>2131081.1</v>
      </c>
      <c r="D39" s="50">
        <v>1362123.14</v>
      </c>
      <c r="E39" s="50">
        <v>3905156.94</v>
      </c>
      <c r="F39" s="50">
        <v>4805890.63</v>
      </c>
      <c r="G39" s="50">
        <v>5777495.79</v>
      </c>
      <c r="H39" s="50">
        <v>6972599.57</v>
      </c>
      <c r="I39" s="50">
        <v>5929232.24</v>
      </c>
      <c r="J39" s="50">
        <v>5142409.54</v>
      </c>
      <c r="K39" s="50">
        <v>5142410</v>
      </c>
      <c r="L39" s="50">
        <v>5142410</v>
      </c>
      <c r="M39" s="50">
        <v>5142410</v>
      </c>
      <c r="N39" s="50">
        <v>5142410</v>
      </c>
      <c r="O39" s="50">
        <v>0</v>
      </c>
      <c r="P39" s="50">
        <v>0</v>
      </c>
    </row>
    <row r="40" spans="1:16" s="14" customFormat="1" ht="125.25" customHeight="1">
      <c r="A40" s="86"/>
      <c r="B40" s="66" t="s">
        <v>52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s="21" customFormat="1" ht="63" customHeight="1">
      <c r="A41" s="83" t="s">
        <v>59</v>
      </c>
      <c r="B41" s="64" t="s">
        <v>60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s="12" customFormat="1" ht="136.5" customHeight="1">
      <c r="A42" s="88" t="s">
        <v>137</v>
      </c>
      <c r="B42" s="65" t="s">
        <v>192</v>
      </c>
      <c r="C42" s="55">
        <f>C12-C15+C26-C33</f>
        <v>11552844.080000002</v>
      </c>
      <c r="D42" s="55">
        <f aca="true" t="shared" si="9" ref="D42:P42">D12-D15+D26-D33</f>
        <v>8606335.75</v>
      </c>
      <c r="E42" s="55">
        <f t="shared" si="9"/>
        <v>6998927.950000002</v>
      </c>
      <c r="F42" s="56">
        <f t="shared" si="9"/>
        <v>6758815</v>
      </c>
      <c r="G42" s="56">
        <f t="shared" si="9"/>
        <v>4780525</v>
      </c>
      <c r="H42" s="56">
        <f t="shared" si="9"/>
        <v>4702000</v>
      </c>
      <c r="I42" s="56">
        <f t="shared" si="9"/>
        <v>7484800</v>
      </c>
      <c r="J42" s="56">
        <f t="shared" si="9"/>
        <v>6820291</v>
      </c>
      <c r="K42" s="56">
        <f t="shared" si="9"/>
        <v>7401000</v>
      </c>
      <c r="L42" s="56">
        <f t="shared" si="9"/>
        <v>7255000</v>
      </c>
      <c r="M42" s="56">
        <f t="shared" si="9"/>
        <v>8322600</v>
      </c>
      <c r="N42" s="56">
        <f t="shared" si="9"/>
        <v>10263000</v>
      </c>
      <c r="O42" s="56">
        <f t="shared" si="9"/>
        <v>10244300</v>
      </c>
      <c r="P42" s="56">
        <f t="shared" si="9"/>
        <v>10157328</v>
      </c>
    </row>
    <row r="43" spans="1:16" s="11" customFormat="1" ht="82.5" customHeight="1">
      <c r="A43" s="84" t="s">
        <v>10</v>
      </c>
      <c r="B43" s="68" t="s">
        <v>61</v>
      </c>
      <c r="C43" s="48">
        <f>C11-C15</f>
        <v>15334338.610000003</v>
      </c>
      <c r="D43" s="48">
        <f>D11-D15</f>
        <v>12584538.350000001</v>
      </c>
      <c r="E43" s="48">
        <f aca="true" t="shared" si="10" ref="E43:P43">E30-E32-E41</f>
        <v>8430056.750000004</v>
      </c>
      <c r="F43" s="48">
        <f t="shared" si="10"/>
        <v>14085792.370000001</v>
      </c>
      <c r="G43" s="48">
        <f t="shared" si="10"/>
        <v>5219029.21</v>
      </c>
      <c r="H43" s="48">
        <f t="shared" si="10"/>
        <v>3729400.4299999997</v>
      </c>
      <c r="I43" s="48">
        <f t="shared" si="10"/>
        <v>6555567.76</v>
      </c>
      <c r="J43" s="48">
        <f t="shared" si="10"/>
        <v>6677881.46</v>
      </c>
      <c r="K43" s="48">
        <f t="shared" si="10"/>
        <v>4258590</v>
      </c>
      <c r="L43" s="48">
        <f t="shared" si="10"/>
        <v>3112590</v>
      </c>
      <c r="M43" s="48">
        <f t="shared" si="10"/>
        <v>3680190</v>
      </c>
      <c r="N43" s="48">
        <f t="shared" si="10"/>
        <v>5620590</v>
      </c>
      <c r="O43" s="48">
        <f t="shared" si="10"/>
        <v>10744300</v>
      </c>
      <c r="P43" s="48">
        <f t="shared" si="10"/>
        <v>10657328</v>
      </c>
    </row>
    <row r="44" spans="1:16" s="11" customFormat="1" ht="33.75" customHeight="1">
      <c r="A44" s="84" t="s">
        <v>62</v>
      </c>
      <c r="B44" s="68" t="s">
        <v>63</v>
      </c>
      <c r="C44" s="48">
        <f>C50</f>
        <v>15120871.01</v>
      </c>
      <c r="D44" s="48">
        <f>D50</f>
        <v>22269889.72</v>
      </c>
      <c r="E44" s="48">
        <f>E50</f>
        <v>16268801.26</v>
      </c>
      <c r="F44" s="48">
        <f aca="true" t="shared" si="11" ref="F44:L44">F45+F50</f>
        <v>25077099</v>
      </c>
      <c r="G44" s="48">
        <f t="shared" si="11"/>
        <v>14057000</v>
      </c>
      <c r="H44" s="48">
        <f t="shared" si="11"/>
        <v>11437384</v>
      </c>
      <c r="I44" s="48">
        <f t="shared" si="11"/>
        <v>8050000</v>
      </c>
      <c r="J44" s="48">
        <f t="shared" si="11"/>
        <v>5500000</v>
      </c>
      <c r="K44" s="48">
        <f t="shared" si="11"/>
        <v>0</v>
      </c>
      <c r="L44" s="48">
        <f t="shared" si="11"/>
        <v>0</v>
      </c>
      <c r="M44" s="48">
        <f>M45+M50</f>
        <v>0</v>
      </c>
      <c r="N44" s="48">
        <f>N45+N50</f>
        <v>0</v>
      </c>
      <c r="O44" s="48">
        <f>O45+O50</f>
        <v>0</v>
      </c>
      <c r="P44" s="48">
        <f>P45+P50</f>
        <v>0</v>
      </c>
    </row>
    <row r="45" spans="1:16" s="15" customFormat="1" ht="67.5" customHeight="1">
      <c r="A45" s="45" t="s">
        <v>64</v>
      </c>
      <c r="B45" s="67" t="s">
        <v>65</v>
      </c>
      <c r="C45" s="43" t="s">
        <v>24</v>
      </c>
      <c r="D45" s="43" t="s">
        <v>24</v>
      </c>
      <c r="E45" s="43" t="s">
        <v>24</v>
      </c>
      <c r="F45" s="43">
        <f>SUM(F46:F49)</f>
        <v>22283509</v>
      </c>
      <c r="G45" s="43">
        <f>SUM(G46:G49)</f>
        <v>14057000</v>
      </c>
      <c r="H45" s="43">
        <f aca="true" t="shared" si="12" ref="H45:M45">SUM(H46:H49)</f>
        <v>11437384</v>
      </c>
      <c r="I45" s="43">
        <f t="shared" si="12"/>
        <v>8050000</v>
      </c>
      <c r="J45" s="43">
        <f t="shared" si="12"/>
        <v>5500000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v>0</v>
      </c>
      <c r="O45" s="43">
        <v>0</v>
      </c>
      <c r="P45" s="43">
        <v>0</v>
      </c>
    </row>
    <row r="46" spans="1:16" s="15" customFormat="1" ht="93.75" customHeight="1">
      <c r="A46" s="119"/>
      <c r="B46" s="70" t="s">
        <v>149</v>
      </c>
      <c r="C46" s="51" t="s">
        <v>24</v>
      </c>
      <c r="D46" s="51" t="s">
        <v>24</v>
      </c>
      <c r="E46" s="51" t="s">
        <v>24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</row>
    <row r="47" spans="1:16" s="15" customFormat="1" ht="62.25" customHeight="1">
      <c r="A47" s="120"/>
      <c r="B47" s="70" t="s">
        <v>130</v>
      </c>
      <c r="C47" s="51" t="s">
        <v>24</v>
      </c>
      <c r="D47" s="51" t="s">
        <v>24</v>
      </c>
      <c r="E47" s="51" t="s">
        <v>24</v>
      </c>
      <c r="F47" s="43">
        <f>zał_2_Przedsięwzięcia!I37</f>
        <v>0</v>
      </c>
      <c r="G47" s="43">
        <f>zał_2_Przedsięwzięcia!J37</f>
        <v>0</v>
      </c>
      <c r="H47" s="43">
        <f>zał_2_Przedsięwzięcia!K37</f>
        <v>0</v>
      </c>
      <c r="I47" s="43">
        <f>zał_2_Przedsięwzięcia!L37</f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</row>
    <row r="48" spans="1:16" s="15" customFormat="1" ht="58.5" customHeight="1">
      <c r="A48" s="120"/>
      <c r="B48" s="70" t="s">
        <v>163</v>
      </c>
      <c r="C48" s="51" t="s">
        <v>24</v>
      </c>
      <c r="D48" s="51" t="s">
        <v>24</v>
      </c>
      <c r="E48" s="51" t="s">
        <v>24</v>
      </c>
      <c r="F48" s="43">
        <f>zał_2_Przedsięwzięcia!I29</f>
        <v>0</v>
      </c>
      <c r="G48" s="43">
        <f>zał_2_Przedsięwzięcia!J29</f>
        <v>0</v>
      </c>
      <c r="H48" s="43">
        <f>zał_2_Przedsięwzięcia!K29</f>
        <v>0</v>
      </c>
      <c r="I48" s="43">
        <f>zał_2_Przedsięwzięcia!L29</f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</row>
    <row r="49" spans="1:16" s="15" customFormat="1" ht="141" customHeight="1">
      <c r="A49" s="121"/>
      <c r="B49" s="71" t="s">
        <v>147</v>
      </c>
      <c r="C49" s="51" t="s">
        <v>24</v>
      </c>
      <c r="D49" s="51" t="s">
        <v>24</v>
      </c>
      <c r="E49" s="51" t="s">
        <v>24</v>
      </c>
      <c r="F49" s="43">
        <v>22283509</v>
      </c>
      <c r="G49" s="43">
        <v>14057000</v>
      </c>
      <c r="H49" s="43">
        <v>11437384</v>
      </c>
      <c r="I49" s="43">
        <v>8050000</v>
      </c>
      <c r="J49" s="43">
        <v>5500000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f>zał_2_Przedsięwzięcia!O49</f>
        <v>0</v>
      </c>
    </row>
    <row r="50" spans="1:16" s="15" customFormat="1" ht="46.5" customHeight="1">
      <c r="A50" s="45" t="s">
        <v>66</v>
      </c>
      <c r="B50" s="67" t="s">
        <v>67</v>
      </c>
      <c r="C50" s="51">
        <v>15120871.01</v>
      </c>
      <c r="D50" s="51">
        <v>22269889.72</v>
      </c>
      <c r="E50" s="51">
        <v>16268801.26</v>
      </c>
      <c r="F50" s="51">
        <v>2793590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</row>
    <row r="51" spans="1:16" s="11" customFormat="1" ht="82.5" customHeight="1">
      <c r="A51" s="84" t="s">
        <v>68</v>
      </c>
      <c r="B51" s="68" t="s">
        <v>71</v>
      </c>
      <c r="C51" s="57">
        <v>1604000</v>
      </c>
      <c r="D51" s="57">
        <v>10729076.03</v>
      </c>
      <c r="E51" s="57">
        <v>8050000</v>
      </c>
      <c r="F51" s="57">
        <v>10991306.63</v>
      </c>
      <c r="G51" s="57">
        <v>8837970.79</v>
      </c>
      <c r="H51" s="57">
        <v>7707983.57</v>
      </c>
      <c r="I51" s="57">
        <v>1494432.24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</row>
    <row r="52" spans="1:16" s="14" customFormat="1" ht="123" customHeight="1">
      <c r="A52" s="85"/>
      <c r="B52" s="66" t="s">
        <v>50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16" s="11" customFormat="1" ht="36" customHeight="1">
      <c r="A53" s="84" t="s">
        <v>69</v>
      </c>
      <c r="B53" s="68" t="s">
        <v>72</v>
      </c>
      <c r="C53" s="48">
        <f>C43-C44+C51</f>
        <v>1817467.6000000034</v>
      </c>
      <c r="D53" s="48">
        <f aca="true" t="shared" si="13" ref="D53:P53">D43-D44+D51</f>
        <v>1043724.660000002</v>
      </c>
      <c r="E53" s="48">
        <f>E43-E44+E51</f>
        <v>211255.49000000395</v>
      </c>
      <c r="F53" s="48">
        <f t="shared" si="13"/>
        <v>0</v>
      </c>
      <c r="G53" s="48">
        <f t="shared" si="13"/>
        <v>0</v>
      </c>
      <c r="H53" s="48">
        <f t="shared" si="13"/>
        <v>0</v>
      </c>
      <c r="I53" s="48">
        <f t="shared" si="13"/>
        <v>0</v>
      </c>
      <c r="J53" s="48">
        <f t="shared" si="13"/>
        <v>1177881.46</v>
      </c>
      <c r="K53" s="48">
        <f t="shared" si="13"/>
        <v>4258590</v>
      </c>
      <c r="L53" s="48">
        <f t="shared" si="13"/>
        <v>3112590</v>
      </c>
      <c r="M53" s="48">
        <f t="shared" si="13"/>
        <v>3680190</v>
      </c>
      <c r="N53" s="48">
        <f t="shared" si="13"/>
        <v>5620590</v>
      </c>
      <c r="O53" s="48">
        <f t="shared" si="13"/>
        <v>10744300</v>
      </c>
      <c r="P53" s="48">
        <f t="shared" si="13"/>
        <v>10657328</v>
      </c>
    </row>
    <row r="54" spans="1:16" ht="34.5" customHeight="1">
      <c r="A54" s="129" t="s">
        <v>74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</row>
    <row r="55" spans="1:17" s="10" customFormat="1" ht="24.75" customHeight="1">
      <c r="A55" s="124" t="s">
        <v>0</v>
      </c>
      <c r="B55" s="119" t="s">
        <v>1</v>
      </c>
      <c r="C55" s="124" t="s">
        <v>12</v>
      </c>
      <c r="D55" s="124"/>
      <c r="E55" s="124" t="s">
        <v>190</v>
      </c>
      <c r="F55" s="124" t="s">
        <v>15</v>
      </c>
      <c r="G55" s="124" t="s">
        <v>16</v>
      </c>
      <c r="H55" s="124"/>
      <c r="I55" s="124"/>
      <c r="J55" s="124"/>
      <c r="K55" s="124"/>
      <c r="L55" s="124"/>
      <c r="M55" s="124"/>
      <c r="N55" s="124"/>
      <c r="O55" s="124"/>
      <c r="P55" s="124"/>
      <c r="Q55" s="9"/>
    </row>
    <row r="56" spans="1:16" s="10" customFormat="1" ht="54" customHeight="1">
      <c r="A56" s="124"/>
      <c r="B56" s="121"/>
      <c r="C56" s="45" t="s">
        <v>13</v>
      </c>
      <c r="D56" s="45" t="s">
        <v>14</v>
      </c>
      <c r="E56" s="124"/>
      <c r="F56" s="124"/>
      <c r="G56" s="45" t="s">
        <v>17</v>
      </c>
      <c r="H56" s="45" t="s">
        <v>18</v>
      </c>
      <c r="I56" s="45" t="s">
        <v>19</v>
      </c>
      <c r="J56" s="45" t="s">
        <v>20</v>
      </c>
      <c r="K56" s="45" t="s">
        <v>160</v>
      </c>
      <c r="L56" s="45" t="s">
        <v>161</v>
      </c>
      <c r="M56" s="45" t="s">
        <v>162</v>
      </c>
      <c r="N56" s="45" t="s">
        <v>183</v>
      </c>
      <c r="O56" s="45" t="s">
        <v>184</v>
      </c>
      <c r="P56" s="45" t="s">
        <v>186</v>
      </c>
    </row>
    <row r="57" spans="1:16" s="10" customFormat="1" ht="20.25" customHeight="1">
      <c r="A57" s="47">
        <v>1</v>
      </c>
      <c r="B57" s="47">
        <v>2</v>
      </c>
      <c r="C57" s="47">
        <v>3</v>
      </c>
      <c r="D57" s="47">
        <v>4</v>
      </c>
      <c r="E57" s="47">
        <v>5</v>
      </c>
      <c r="F57" s="47">
        <v>6</v>
      </c>
      <c r="G57" s="47">
        <v>7</v>
      </c>
      <c r="H57" s="47">
        <v>8</v>
      </c>
      <c r="I57" s="47">
        <v>9</v>
      </c>
      <c r="J57" s="47">
        <v>10</v>
      </c>
      <c r="K57" s="47">
        <v>11</v>
      </c>
      <c r="L57" s="47">
        <v>12</v>
      </c>
      <c r="M57" s="47">
        <v>13</v>
      </c>
      <c r="N57" s="47">
        <v>14</v>
      </c>
      <c r="O57" s="47">
        <v>15</v>
      </c>
      <c r="P57" s="47">
        <v>16</v>
      </c>
    </row>
    <row r="58" spans="1:16" s="11" customFormat="1" ht="50.25" customHeight="1">
      <c r="A58" s="84" t="s">
        <v>94</v>
      </c>
      <c r="B58" s="68" t="s">
        <v>75</v>
      </c>
      <c r="C58" s="57">
        <v>6444313.14</v>
      </c>
      <c r="D58" s="57">
        <v>15811013.4</v>
      </c>
      <c r="E58" s="48">
        <v>20165574.54</v>
      </c>
      <c r="F58" s="48">
        <f aca="true" t="shared" si="14" ref="E58:P59">E58+F51-F60</f>
        <v>26350990.540000003</v>
      </c>
      <c r="G58" s="48">
        <f t="shared" si="14"/>
        <v>29411465.54</v>
      </c>
      <c r="H58" s="48">
        <f t="shared" si="14"/>
        <v>30146849.54</v>
      </c>
      <c r="I58" s="48">
        <f t="shared" si="14"/>
        <v>25712049.54</v>
      </c>
      <c r="J58" s="48">
        <f t="shared" si="14"/>
        <v>20569640</v>
      </c>
      <c r="K58" s="48">
        <f t="shared" si="14"/>
        <v>15427230</v>
      </c>
      <c r="L58" s="48">
        <f t="shared" si="14"/>
        <v>10284820</v>
      </c>
      <c r="M58" s="48">
        <f t="shared" si="14"/>
        <v>5142410</v>
      </c>
      <c r="N58" s="48">
        <f t="shared" si="14"/>
        <v>0</v>
      </c>
      <c r="O58" s="48">
        <f t="shared" si="14"/>
        <v>0</v>
      </c>
      <c r="P58" s="48">
        <f t="shared" si="14"/>
        <v>0</v>
      </c>
    </row>
    <row r="59" spans="1:16" s="14" customFormat="1" ht="119.25" customHeight="1">
      <c r="A59" s="85"/>
      <c r="B59" s="66" t="s">
        <v>52</v>
      </c>
      <c r="C59" s="59">
        <v>0</v>
      </c>
      <c r="D59" s="59">
        <v>0</v>
      </c>
      <c r="E59" s="58">
        <f t="shared" si="14"/>
        <v>0</v>
      </c>
      <c r="F59" s="58">
        <f t="shared" si="14"/>
        <v>0</v>
      </c>
      <c r="G59" s="58">
        <f t="shared" si="14"/>
        <v>0</v>
      </c>
      <c r="H59" s="58">
        <f t="shared" si="14"/>
        <v>0</v>
      </c>
      <c r="I59" s="58">
        <f t="shared" si="14"/>
        <v>0</v>
      </c>
      <c r="J59" s="58">
        <f t="shared" si="14"/>
        <v>0</v>
      </c>
      <c r="K59" s="58">
        <f>J59+K52-K61</f>
        <v>0</v>
      </c>
      <c r="L59" s="58">
        <f t="shared" si="14"/>
        <v>0</v>
      </c>
      <c r="M59" s="58">
        <f t="shared" si="14"/>
        <v>0</v>
      </c>
      <c r="N59" s="58">
        <f>M59+N52-N61</f>
        <v>0</v>
      </c>
      <c r="O59" s="58">
        <f t="shared" si="14"/>
        <v>0</v>
      </c>
      <c r="P59" s="58">
        <f t="shared" si="14"/>
        <v>0</v>
      </c>
    </row>
    <row r="60" spans="1:16" s="11" customFormat="1" ht="30.75" customHeight="1">
      <c r="A60" s="84" t="s">
        <v>95</v>
      </c>
      <c r="B60" s="68" t="s">
        <v>102</v>
      </c>
      <c r="C60" s="48">
        <f aca="true" t="shared" si="15" ref="C60:P60">C39</f>
        <v>2131081.1</v>
      </c>
      <c r="D60" s="48">
        <f t="shared" si="15"/>
        <v>1362123.14</v>
      </c>
      <c r="E60" s="48">
        <f t="shared" si="15"/>
        <v>3905156.94</v>
      </c>
      <c r="F60" s="48">
        <f t="shared" si="15"/>
        <v>4805890.63</v>
      </c>
      <c r="G60" s="48">
        <f t="shared" si="15"/>
        <v>5777495.79</v>
      </c>
      <c r="H60" s="48">
        <f t="shared" si="15"/>
        <v>6972599.57</v>
      </c>
      <c r="I60" s="48">
        <f t="shared" si="15"/>
        <v>5929232.24</v>
      </c>
      <c r="J60" s="48">
        <f t="shared" si="15"/>
        <v>5142409.54</v>
      </c>
      <c r="K60" s="48">
        <f t="shared" si="15"/>
        <v>5142410</v>
      </c>
      <c r="L60" s="48">
        <f t="shared" si="15"/>
        <v>5142410</v>
      </c>
      <c r="M60" s="48">
        <f t="shared" si="15"/>
        <v>5142410</v>
      </c>
      <c r="N60" s="48">
        <f t="shared" si="15"/>
        <v>5142410</v>
      </c>
      <c r="O60" s="48">
        <f t="shared" si="15"/>
        <v>0</v>
      </c>
      <c r="P60" s="48">
        <f t="shared" si="15"/>
        <v>0</v>
      </c>
    </row>
    <row r="61" spans="1:16" s="14" customFormat="1" ht="129.75" customHeight="1">
      <c r="A61" s="85"/>
      <c r="B61" s="66" t="s">
        <v>52</v>
      </c>
      <c r="C61" s="58">
        <f>C40</f>
        <v>0</v>
      </c>
      <c r="D61" s="58">
        <f aca="true" t="shared" si="16" ref="D61:I61">D40</f>
        <v>0</v>
      </c>
      <c r="E61" s="58">
        <f t="shared" si="16"/>
        <v>0</v>
      </c>
      <c r="F61" s="58">
        <f t="shared" si="16"/>
        <v>0</v>
      </c>
      <c r="G61" s="58">
        <f t="shared" si="16"/>
        <v>0</v>
      </c>
      <c r="H61" s="58">
        <f t="shared" si="16"/>
        <v>0</v>
      </c>
      <c r="I61" s="58">
        <f t="shared" si="16"/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</row>
    <row r="62" spans="1:16" s="11" customFormat="1" ht="98.25" customHeight="1">
      <c r="A62" s="84" t="s">
        <v>96</v>
      </c>
      <c r="B62" s="68" t="s">
        <v>116</v>
      </c>
      <c r="C62" s="48">
        <f>C63+C64+C65+C66</f>
        <v>2131081.1</v>
      </c>
      <c r="D62" s="48">
        <f aca="true" t="shared" si="17" ref="D62:P62">D63+D64+D65+D66</f>
        <v>1362123.14</v>
      </c>
      <c r="E62" s="48">
        <v>3905156.94</v>
      </c>
      <c r="F62" s="48">
        <f t="shared" si="17"/>
        <v>4805890.63</v>
      </c>
      <c r="G62" s="48">
        <f>G63+G64+G65+G66</f>
        <v>5777495.79</v>
      </c>
      <c r="H62" s="48">
        <f>H63+H64+H65+H66</f>
        <v>6972599.57</v>
      </c>
      <c r="I62" s="48">
        <f>I63+I64+I65+I66</f>
        <v>5929232.24</v>
      </c>
      <c r="J62" s="48">
        <f>J63+J64+J65+J66</f>
        <v>5142409.54</v>
      </c>
      <c r="K62" s="48">
        <f t="shared" si="17"/>
        <v>5142410</v>
      </c>
      <c r="L62" s="48">
        <f t="shared" si="17"/>
        <v>5142410</v>
      </c>
      <c r="M62" s="48">
        <f t="shared" si="17"/>
        <v>5142410</v>
      </c>
      <c r="N62" s="48">
        <f t="shared" si="17"/>
        <v>5142410</v>
      </c>
      <c r="O62" s="48">
        <f t="shared" si="17"/>
        <v>0</v>
      </c>
      <c r="P62" s="48">
        <f t="shared" si="17"/>
        <v>0</v>
      </c>
    </row>
    <row r="63" spans="1:16" ht="97.5" customHeight="1">
      <c r="A63" s="119"/>
      <c r="B63" s="69" t="s">
        <v>193</v>
      </c>
      <c r="C63" s="51"/>
      <c r="D63" s="51"/>
      <c r="E63" s="51"/>
      <c r="F63" s="51"/>
      <c r="G63" s="51"/>
      <c r="H63" s="51"/>
      <c r="I63" s="51"/>
      <c r="J63" s="51">
        <v>5142409.54</v>
      </c>
      <c r="K63" s="51">
        <v>5142410</v>
      </c>
      <c r="L63" s="51">
        <v>5142410</v>
      </c>
      <c r="M63" s="51">
        <v>5142410</v>
      </c>
      <c r="N63" s="51">
        <v>5142410</v>
      </c>
      <c r="O63" s="51">
        <v>0</v>
      </c>
      <c r="P63" s="51">
        <v>0</v>
      </c>
    </row>
    <row r="64" spans="1:16" ht="21.75" customHeight="1">
      <c r="A64" s="120"/>
      <c r="B64" s="69" t="s">
        <v>11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 ht="48.75" customHeight="1">
      <c r="A65" s="120"/>
      <c r="B65" s="69" t="s">
        <v>76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1:16" ht="75" customHeight="1">
      <c r="A66" s="121"/>
      <c r="B66" s="69" t="s">
        <v>194</v>
      </c>
      <c r="C66" s="51">
        <v>2131081.1</v>
      </c>
      <c r="D66" s="51">
        <v>1362123.14</v>
      </c>
      <c r="E66" s="51">
        <v>3664802.92</v>
      </c>
      <c r="F66" s="51">
        <v>4805890.63</v>
      </c>
      <c r="G66" s="51">
        <v>5777495.79</v>
      </c>
      <c r="H66" s="51">
        <v>6972599.57</v>
      </c>
      <c r="I66" s="51">
        <v>5929232.24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</row>
    <row r="67" spans="1:16" s="11" customFormat="1" ht="66.75" customHeight="1">
      <c r="A67" s="84" t="s">
        <v>97</v>
      </c>
      <c r="B67" s="68" t="s">
        <v>103</v>
      </c>
      <c r="C67" s="48" t="s">
        <v>24</v>
      </c>
      <c r="D67" s="48" t="s">
        <v>24</v>
      </c>
      <c r="E67" s="48" t="s">
        <v>24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</row>
    <row r="68" spans="1:16" s="14" customFormat="1" ht="130.5" customHeight="1">
      <c r="A68" s="85"/>
      <c r="B68" s="66" t="s">
        <v>52</v>
      </c>
      <c r="C68" s="58" t="s">
        <v>24</v>
      </c>
      <c r="D68" s="58" t="s">
        <v>24</v>
      </c>
      <c r="E68" s="58" t="s">
        <v>24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s="11" customFormat="1" ht="60" customHeight="1">
      <c r="A69" s="84" t="s">
        <v>105</v>
      </c>
      <c r="B69" s="68" t="s">
        <v>104</v>
      </c>
      <c r="C69" s="48" t="s">
        <v>24</v>
      </c>
      <c r="D69" s="48" t="s">
        <v>24</v>
      </c>
      <c r="E69" s="48" t="s">
        <v>24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</row>
    <row r="70" spans="1:16" s="14" customFormat="1" ht="129" customHeight="1">
      <c r="A70" s="85"/>
      <c r="B70" s="66" t="s">
        <v>52</v>
      </c>
      <c r="C70" s="58" t="s">
        <v>24</v>
      </c>
      <c r="D70" s="58" t="s">
        <v>24</v>
      </c>
      <c r="E70" s="58" t="s">
        <v>24</v>
      </c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s="11" customFormat="1" ht="25.5" customHeight="1">
      <c r="A71" s="84" t="s">
        <v>106</v>
      </c>
      <c r="B71" s="122" t="s">
        <v>23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</row>
    <row r="72" spans="1:16" ht="90.75" customHeight="1" hidden="1">
      <c r="A72" s="45" t="s">
        <v>107</v>
      </c>
      <c r="B72" s="43" t="s">
        <v>34</v>
      </c>
      <c r="C72" s="43">
        <f aca="true" t="shared" si="18" ref="C72:H72">C32/C11</f>
        <v>0.05392074616429744</v>
      </c>
      <c r="D72" s="43">
        <f t="shared" si="18"/>
        <v>0.034338329019733146</v>
      </c>
      <c r="E72" s="43">
        <f t="shared" si="18"/>
        <v>0.09072173993595237</v>
      </c>
      <c r="F72" s="43">
        <f t="shared" si="18"/>
        <v>0.09540397413687106</v>
      </c>
      <c r="G72" s="43">
        <f t="shared" si="18"/>
        <v>0.13045690431249954</v>
      </c>
      <c r="H72" s="43">
        <f t="shared" si="18"/>
        <v>0.14995674900900902</v>
      </c>
      <c r="I72" s="43" t="s">
        <v>24</v>
      </c>
      <c r="J72" s="43"/>
      <c r="K72" s="43"/>
      <c r="L72" s="43"/>
      <c r="M72" s="43"/>
      <c r="N72" s="43"/>
      <c r="O72" s="43"/>
      <c r="P72" s="43"/>
    </row>
    <row r="73" spans="1:16" s="12" customFormat="1" ht="103.5" customHeight="1">
      <c r="A73" s="45"/>
      <c r="B73" s="66" t="s">
        <v>30</v>
      </c>
      <c r="C73" s="58">
        <f aca="true" t="shared" si="19" ref="C73:H73">(C32-C36-C38-C40)/C11*100</f>
        <v>5.392074616429745</v>
      </c>
      <c r="D73" s="58">
        <f t="shared" si="19"/>
        <v>3.4338329019733145</v>
      </c>
      <c r="E73" s="58">
        <f t="shared" si="19"/>
        <v>9.072173993595237</v>
      </c>
      <c r="F73" s="58">
        <f t="shared" si="19"/>
        <v>9.540397413687106</v>
      </c>
      <c r="G73" s="58">
        <f t="shared" si="19"/>
        <v>13.045690431249954</v>
      </c>
      <c r="H73" s="58">
        <f t="shared" si="19"/>
        <v>14.995674900900902</v>
      </c>
      <c r="I73" s="58" t="s">
        <v>24</v>
      </c>
      <c r="J73" s="58" t="s">
        <v>24</v>
      </c>
      <c r="K73" s="58" t="s">
        <v>24</v>
      </c>
      <c r="L73" s="58" t="s">
        <v>24</v>
      </c>
      <c r="M73" s="58" t="s">
        <v>24</v>
      </c>
      <c r="N73" s="58" t="s">
        <v>24</v>
      </c>
      <c r="O73" s="58" t="s">
        <v>24</v>
      </c>
      <c r="P73" s="58" t="s">
        <v>24</v>
      </c>
    </row>
    <row r="74" spans="1:16" ht="81" customHeight="1">
      <c r="A74" s="45" t="s">
        <v>108</v>
      </c>
      <c r="B74" s="67" t="s">
        <v>31</v>
      </c>
      <c r="C74" s="43">
        <f aca="true" t="shared" si="20" ref="C74:H74">C58/C11*100</f>
        <v>14.652535931070975</v>
      </c>
      <c r="D74" s="43">
        <f t="shared" si="20"/>
        <v>34.28547097762918</v>
      </c>
      <c r="E74" s="43">
        <f t="shared" si="20"/>
        <v>39.68002355076203</v>
      </c>
      <c r="F74" s="43">
        <f t="shared" si="20"/>
        <v>44.21451947553719</v>
      </c>
      <c r="G74" s="43">
        <f t="shared" si="20"/>
        <v>54.213084111804996</v>
      </c>
      <c r="H74" s="43">
        <f t="shared" si="20"/>
        <v>54.31864781981982</v>
      </c>
      <c r="I74" s="43" t="s">
        <v>24</v>
      </c>
      <c r="J74" s="43" t="s">
        <v>24</v>
      </c>
      <c r="K74" s="43" t="s">
        <v>24</v>
      </c>
      <c r="L74" s="43" t="s">
        <v>24</v>
      </c>
      <c r="M74" s="43" t="s">
        <v>24</v>
      </c>
      <c r="N74" s="43" t="s">
        <v>24</v>
      </c>
      <c r="O74" s="43" t="s">
        <v>24</v>
      </c>
      <c r="P74" s="43" t="s">
        <v>24</v>
      </c>
    </row>
    <row r="75" spans="1:16" s="12" customFormat="1" ht="102.75" customHeight="1">
      <c r="A75" s="45"/>
      <c r="B75" s="66" t="s">
        <v>155</v>
      </c>
      <c r="C75" s="58">
        <f aca="true" t="shared" si="21" ref="C75:H75">(C58-C59)/C11*100</f>
        <v>14.652535931070975</v>
      </c>
      <c r="D75" s="58">
        <f t="shared" si="21"/>
        <v>34.28547097762918</v>
      </c>
      <c r="E75" s="58">
        <f t="shared" si="21"/>
        <v>39.68002355076203</v>
      </c>
      <c r="F75" s="58">
        <f t="shared" si="21"/>
        <v>44.21451947553719</v>
      </c>
      <c r="G75" s="58">
        <f t="shared" si="21"/>
        <v>54.213084111804996</v>
      </c>
      <c r="H75" s="58">
        <f t="shared" si="21"/>
        <v>54.31864781981982</v>
      </c>
      <c r="I75" s="58" t="s">
        <v>24</v>
      </c>
      <c r="J75" s="58" t="s">
        <v>24</v>
      </c>
      <c r="K75" s="58" t="s">
        <v>24</v>
      </c>
      <c r="L75" s="58" t="s">
        <v>24</v>
      </c>
      <c r="M75" s="58" t="s">
        <v>24</v>
      </c>
      <c r="N75" s="58" t="s">
        <v>24</v>
      </c>
      <c r="O75" s="58" t="s">
        <v>24</v>
      </c>
      <c r="P75" s="58" t="s">
        <v>24</v>
      </c>
    </row>
    <row r="76" spans="1:16" ht="81.75" customHeight="1">
      <c r="A76" s="45" t="s">
        <v>109</v>
      </c>
      <c r="B76" s="67" t="s">
        <v>33</v>
      </c>
      <c r="C76" s="43">
        <f aca="true" t="shared" si="22" ref="C76:M76">(C12+C14-C15-C33)/C11*100</f>
        <v>31.62067617609967</v>
      </c>
      <c r="D76" s="43">
        <f t="shared" si="22"/>
        <v>21.427294507516592</v>
      </c>
      <c r="E76" s="43">
        <f t="shared" si="22"/>
        <v>18.480713411124782</v>
      </c>
      <c r="F76" s="43">
        <f t="shared" si="22"/>
        <v>16.374386959787675</v>
      </c>
      <c r="G76" s="43">
        <f t="shared" si="22"/>
        <v>12.498294981161846</v>
      </c>
      <c r="H76" s="43">
        <f t="shared" si="22"/>
        <v>12.075675675675676</v>
      </c>
      <c r="I76" s="43">
        <f t="shared" si="22"/>
        <v>15.356532440008205</v>
      </c>
      <c r="J76" s="43">
        <f t="shared" si="22"/>
        <v>12.968973466003316</v>
      </c>
      <c r="K76" s="43">
        <f t="shared" si="22"/>
        <v>14.182373745473576</v>
      </c>
      <c r="L76" s="43">
        <f t="shared" si="22"/>
        <v>13.873949579831931</v>
      </c>
      <c r="M76" s="43">
        <f t="shared" si="22"/>
        <v>14.416013071895426</v>
      </c>
      <c r="N76" s="43">
        <f>(N12+N14-N15-N33)/N11*100</f>
        <v>17.078434172736074</v>
      </c>
      <c r="O76" s="43">
        <f>(O12+O14-O15-O33)/O11*100</f>
        <v>16.620054264261384</v>
      </c>
      <c r="P76" s="43">
        <f>(P12+P14-P15-P33)/P11*100</f>
        <v>16.07100763036463</v>
      </c>
    </row>
    <row r="77" spans="1:16" ht="130.5" customHeight="1">
      <c r="A77" s="45" t="s">
        <v>110</v>
      </c>
      <c r="B77" s="67" t="s">
        <v>32</v>
      </c>
      <c r="C77" s="43" t="s">
        <v>24</v>
      </c>
      <c r="D77" s="43" t="s">
        <v>24</v>
      </c>
      <c r="E77" s="61" t="s">
        <v>24</v>
      </c>
      <c r="F77" s="43">
        <f aca="true" t="shared" si="23" ref="F77:P77">(C76+D76+E76)/3</f>
        <v>23.84289469824701</v>
      </c>
      <c r="G77" s="62">
        <f t="shared" si="23"/>
        <v>18.76079829280968</v>
      </c>
      <c r="H77" s="43">
        <f t="shared" si="23"/>
        <v>15.784465117358101</v>
      </c>
      <c r="I77" s="43">
        <f t="shared" si="23"/>
        <v>13.649452538875066</v>
      </c>
      <c r="J77" s="43">
        <f t="shared" si="23"/>
        <v>13.310167698948575</v>
      </c>
      <c r="K77" s="43">
        <f t="shared" si="23"/>
        <v>13.467060527229066</v>
      </c>
      <c r="L77" s="43">
        <f t="shared" si="23"/>
        <v>14.1692932171617</v>
      </c>
      <c r="M77" s="43">
        <f t="shared" si="23"/>
        <v>13.675098930436276</v>
      </c>
      <c r="N77" s="43">
        <f t="shared" si="23"/>
        <v>14.157445465733645</v>
      </c>
      <c r="O77" s="43">
        <f t="shared" si="23"/>
        <v>15.12279894148781</v>
      </c>
      <c r="P77" s="43">
        <f t="shared" si="23"/>
        <v>16.038167169630963</v>
      </c>
    </row>
    <row r="78" spans="1:16" ht="105" customHeight="1">
      <c r="A78" s="45" t="s">
        <v>111</v>
      </c>
      <c r="B78" s="67" t="s">
        <v>117</v>
      </c>
      <c r="C78" s="43" t="s">
        <v>24</v>
      </c>
      <c r="D78" s="43" t="s">
        <v>24</v>
      </c>
      <c r="E78" s="61" t="s">
        <v>24</v>
      </c>
      <c r="F78" s="43">
        <f>F32/F11*100</f>
        <v>9.540397413687106</v>
      </c>
      <c r="G78" s="43">
        <f aca="true" t="shared" si="24" ref="G78:P78">G32/G11*100</f>
        <v>13.045690431249954</v>
      </c>
      <c r="H78" s="43">
        <f t="shared" si="24"/>
        <v>14.995674900900902</v>
      </c>
      <c r="I78" s="43">
        <f>I32/I11*100</f>
        <v>12.697805838517809</v>
      </c>
      <c r="J78" s="43">
        <f>J32/J11*100</f>
        <v>11.09852328358209</v>
      </c>
      <c r="K78" s="43">
        <f t="shared" si="24"/>
        <v>11.213562812840273</v>
      </c>
      <c r="L78" s="43">
        <f t="shared" si="24"/>
        <v>11.667915966386555</v>
      </c>
      <c r="M78" s="43">
        <f t="shared" si="24"/>
        <v>11.507205882352942</v>
      </c>
      <c r="N78" s="43">
        <f t="shared" si="24"/>
        <v>8.794544675584328</v>
      </c>
      <c r="O78" s="43">
        <f t="shared" si="24"/>
        <v>0</v>
      </c>
      <c r="P78" s="43">
        <f t="shared" si="24"/>
        <v>0</v>
      </c>
    </row>
    <row r="79" spans="1:16" s="12" customFormat="1" ht="120.75" customHeight="1">
      <c r="A79" s="43"/>
      <c r="B79" s="66" t="s">
        <v>118</v>
      </c>
      <c r="C79" s="43" t="s">
        <v>24</v>
      </c>
      <c r="D79" s="43" t="s">
        <v>24</v>
      </c>
      <c r="E79" s="61" t="s">
        <v>24</v>
      </c>
      <c r="F79" s="58">
        <f>(F32-F36-F38-F40)/F11*100</f>
        <v>9.540397413687106</v>
      </c>
      <c r="G79" s="58">
        <f>(G32-G36-G38-G40)/G11*100</f>
        <v>13.045690431249954</v>
      </c>
      <c r="H79" s="58">
        <f>(H32-H36-H38-H40)/H11*100</f>
        <v>14.995674900900902</v>
      </c>
      <c r="I79" s="58">
        <f>(I32-I36-I38-I40)/I11*100</f>
        <v>12.697805838517809</v>
      </c>
      <c r="J79" s="58">
        <f aca="true" t="shared" si="25" ref="J79:P79">(J32-J36-J38-J40)/J11*100</f>
        <v>11.09852328358209</v>
      </c>
      <c r="K79" s="58">
        <f t="shared" si="25"/>
        <v>11.213562812840273</v>
      </c>
      <c r="L79" s="58">
        <f t="shared" si="25"/>
        <v>11.667915966386555</v>
      </c>
      <c r="M79" s="58">
        <f t="shared" si="25"/>
        <v>11.507205882352942</v>
      </c>
      <c r="N79" s="58">
        <f t="shared" si="25"/>
        <v>8.794544675584328</v>
      </c>
      <c r="O79" s="58">
        <f t="shared" si="25"/>
        <v>0</v>
      </c>
      <c r="P79" s="58">
        <f t="shared" si="25"/>
        <v>0</v>
      </c>
    </row>
    <row r="80" spans="1:16" s="12" customFormat="1" ht="120.75" customHeight="1">
      <c r="A80" s="77"/>
      <c r="B80" s="78"/>
      <c r="C80" s="77"/>
      <c r="D80" s="77"/>
      <c r="E80" s="77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1:16" s="12" customFormat="1" ht="71.25" customHeight="1">
      <c r="A81" s="80"/>
      <c r="B81" s="81"/>
      <c r="C81" s="80"/>
      <c r="D81" s="80"/>
      <c r="E81" s="80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1:16" ht="34.5" customHeight="1">
      <c r="A82" s="130" t="s">
        <v>142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1:17" s="10" customFormat="1" ht="24.75" customHeight="1">
      <c r="A83" s="124" t="s">
        <v>0</v>
      </c>
      <c r="B83" s="124" t="s">
        <v>1</v>
      </c>
      <c r="C83" s="124" t="s">
        <v>12</v>
      </c>
      <c r="D83" s="124"/>
      <c r="E83" s="124" t="s">
        <v>190</v>
      </c>
      <c r="F83" s="124" t="s">
        <v>15</v>
      </c>
      <c r="G83" s="124" t="s">
        <v>16</v>
      </c>
      <c r="H83" s="124"/>
      <c r="I83" s="124"/>
      <c r="J83" s="124"/>
      <c r="K83" s="124"/>
      <c r="L83" s="124"/>
      <c r="M83" s="124"/>
      <c r="N83" s="124"/>
      <c r="O83" s="124"/>
      <c r="P83" s="124"/>
      <c r="Q83" s="9"/>
    </row>
    <row r="84" spans="1:16" s="10" customFormat="1" ht="54.75" customHeight="1">
      <c r="A84" s="124"/>
      <c r="B84" s="124"/>
      <c r="C84" s="45" t="s">
        <v>13</v>
      </c>
      <c r="D84" s="45" t="s">
        <v>14</v>
      </c>
      <c r="E84" s="124"/>
      <c r="F84" s="124"/>
      <c r="G84" s="45" t="s">
        <v>17</v>
      </c>
      <c r="H84" s="45" t="s">
        <v>18</v>
      </c>
      <c r="I84" s="45" t="s">
        <v>19</v>
      </c>
      <c r="J84" s="45" t="s">
        <v>20</v>
      </c>
      <c r="K84" s="45" t="s">
        <v>160</v>
      </c>
      <c r="L84" s="45" t="s">
        <v>161</v>
      </c>
      <c r="M84" s="45" t="s">
        <v>162</v>
      </c>
      <c r="N84" s="45" t="s">
        <v>183</v>
      </c>
      <c r="O84" s="45" t="s">
        <v>184</v>
      </c>
      <c r="P84" s="45" t="s">
        <v>186</v>
      </c>
    </row>
    <row r="85" spans="1:16" s="10" customFormat="1" ht="15" customHeight="1">
      <c r="A85" s="47">
        <v>1</v>
      </c>
      <c r="B85" s="47">
        <v>2</v>
      </c>
      <c r="C85" s="47">
        <v>3</v>
      </c>
      <c r="D85" s="47">
        <v>4</v>
      </c>
      <c r="E85" s="47">
        <v>5</v>
      </c>
      <c r="F85" s="47">
        <v>6</v>
      </c>
      <c r="G85" s="47">
        <v>7</v>
      </c>
      <c r="H85" s="47">
        <v>8</v>
      </c>
      <c r="I85" s="47">
        <v>9</v>
      </c>
      <c r="J85" s="47">
        <v>10</v>
      </c>
      <c r="K85" s="47">
        <v>11</v>
      </c>
      <c r="L85" s="47">
        <v>12</v>
      </c>
      <c r="M85" s="47">
        <v>13</v>
      </c>
      <c r="N85" s="47">
        <v>14</v>
      </c>
      <c r="O85" s="47">
        <v>15</v>
      </c>
      <c r="P85" s="47">
        <v>16</v>
      </c>
    </row>
    <row r="86" spans="1:16" s="12" customFormat="1" ht="21.75" customHeight="1">
      <c r="A86" s="83" t="s">
        <v>143</v>
      </c>
      <c r="B86" s="64" t="s">
        <v>43</v>
      </c>
      <c r="C86" s="49">
        <f>C11</f>
        <v>43980872.46</v>
      </c>
      <c r="D86" s="49">
        <f aca="true" t="shared" si="26" ref="D86:P86">D11</f>
        <v>46115783.010000005</v>
      </c>
      <c r="E86" s="49">
        <f t="shared" si="26"/>
        <v>50820470.190000005</v>
      </c>
      <c r="F86" s="49">
        <f t="shared" si="26"/>
        <v>59598048</v>
      </c>
      <c r="G86" s="49">
        <f t="shared" si="26"/>
        <v>54251600</v>
      </c>
      <c r="H86" s="49">
        <f t="shared" si="26"/>
        <v>55500000</v>
      </c>
      <c r="I86" s="49">
        <f t="shared" si="26"/>
        <v>58508000</v>
      </c>
      <c r="J86" s="49">
        <f t="shared" si="26"/>
        <v>60300000</v>
      </c>
      <c r="K86" s="49">
        <f t="shared" si="26"/>
        <v>59235500</v>
      </c>
      <c r="L86" s="49">
        <f t="shared" si="26"/>
        <v>59500000</v>
      </c>
      <c r="M86" s="49">
        <f t="shared" si="26"/>
        <v>61200000</v>
      </c>
      <c r="N86" s="49">
        <f t="shared" si="26"/>
        <v>63021000</v>
      </c>
      <c r="O86" s="49">
        <f t="shared" si="26"/>
        <v>64646600</v>
      </c>
      <c r="P86" s="49">
        <f t="shared" si="26"/>
        <v>66314000</v>
      </c>
    </row>
    <row r="87" spans="1:16" s="12" customFormat="1" ht="21.75" customHeight="1">
      <c r="A87" s="83" t="s">
        <v>112</v>
      </c>
      <c r="B87" s="64" t="s">
        <v>98</v>
      </c>
      <c r="C87" s="49">
        <f aca="true" t="shared" si="27" ref="C87:P87">C15+C33+C44</f>
        <v>44007805.22</v>
      </c>
      <c r="D87" s="49">
        <f t="shared" si="27"/>
        <v>56022550.17</v>
      </c>
      <c r="E87" s="49">
        <f t="shared" si="27"/>
        <v>54754057.76</v>
      </c>
      <c r="F87" s="49">
        <f t="shared" si="27"/>
        <v>65783464</v>
      </c>
      <c r="G87" s="49">
        <f t="shared" si="27"/>
        <v>57312075</v>
      </c>
      <c r="H87" s="49">
        <f t="shared" si="27"/>
        <v>56235384</v>
      </c>
      <c r="I87" s="49">
        <f t="shared" si="27"/>
        <v>54073200</v>
      </c>
      <c r="J87" s="49">
        <f t="shared" si="27"/>
        <v>53979709</v>
      </c>
      <c r="K87" s="49">
        <f t="shared" si="27"/>
        <v>49834500</v>
      </c>
      <c r="L87" s="49">
        <f t="shared" si="27"/>
        <v>51245000</v>
      </c>
      <c r="M87" s="49">
        <f t="shared" si="27"/>
        <v>52377400</v>
      </c>
      <c r="N87" s="49">
        <f t="shared" si="27"/>
        <v>52258000</v>
      </c>
      <c r="O87" s="49">
        <f t="shared" si="27"/>
        <v>53902300</v>
      </c>
      <c r="P87" s="49">
        <f t="shared" si="27"/>
        <v>55656672</v>
      </c>
    </row>
    <row r="88" spans="1:16" s="12" customFormat="1" ht="78" customHeight="1">
      <c r="A88" s="83"/>
      <c r="B88" s="64" t="s">
        <v>115</v>
      </c>
      <c r="C88" s="49" t="str">
        <f>C19</f>
        <v>x</v>
      </c>
      <c r="D88" s="49" t="str">
        <f>D19</f>
        <v>x</v>
      </c>
      <c r="E88" s="49" t="str">
        <f>E19</f>
        <v>x</v>
      </c>
      <c r="F88" s="49">
        <f aca="true" t="shared" si="28" ref="F88:P88">F19+F37+F45</f>
        <v>22283509</v>
      </c>
      <c r="G88" s="49">
        <f t="shared" si="28"/>
        <v>14057000</v>
      </c>
      <c r="H88" s="49">
        <f t="shared" si="28"/>
        <v>11437384</v>
      </c>
      <c r="I88" s="49">
        <f t="shared" si="28"/>
        <v>8050000</v>
      </c>
      <c r="J88" s="49">
        <f t="shared" si="28"/>
        <v>5500000</v>
      </c>
      <c r="K88" s="49">
        <f t="shared" si="28"/>
        <v>0</v>
      </c>
      <c r="L88" s="49">
        <f t="shared" si="28"/>
        <v>0</v>
      </c>
      <c r="M88" s="49">
        <f t="shared" si="28"/>
        <v>0</v>
      </c>
      <c r="N88" s="49">
        <f t="shared" si="28"/>
        <v>0</v>
      </c>
      <c r="O88" s="49">
        <f t="shared" si="28"/>
        <v>0</v>
      </c>
      <c r="P88" s="49">
        <f t="shared" si="28"/>
        <v>0</v>
      </c>
    </row>
    <row r="89" spans="1:16" s="12" customFormat="1" ht="37.5" customHeight="1">
      <c r="A89" s="83" t="s">
        <v>113</v>
      </c>
      <c r="B89" s="64" t="s">
        <v>77</v>
      </c>
      <c r="C89" s="49">
        <f aca="true" t="shared" si="29" ref="C89:P89">C11-C87</f>
        <v>-26932.759999997914</v>
      </c>
      <c r="D89" s="49">
        <f t="shared" si="29"/>
        <v>-9906767.159999996</v>
      </c>
      <c r="E89" s="49">
        <f t="shared" si="29"/>
        <v>-3933587.569999993</v>
      </c>
      <c r="F89" s="49">
        <f t="shared" si="29"/>
        <v>-6185416</v>
      </c>
      <c r="G89" s="49">
        <f t="shared" si="29"/>
        <v>-3060475</v>
      </c>
      <c r="H89" s="49">
        <f t="shared" si="29"/>
        <v>-735384</v>
      </c>
      <c r="I89" s="49">
        <f t="shared" si="29"/>
        <v>4434800</v>
      </c>
      <c r="J89" s="49">
        <f t="shared" si="29"/>
        <v>6320291</v>
      </c>
      <c r="K89" s="49">
        <f t="shared" si="29"/>
        <v>9401000</v>
      </c>
      <c r="L89" s="49">
        <f t="shared" si="29"/>
        <v>8255000</v>
      </c>
      <c r="M89" s="49">
        <f t="shared" si="29"/>
        <v>8822600</v>
      </c>
      <c r="N89" s="49">
        <f t="shared" si="29"/>
        <v>10763000</v>
      </c>
      <c r="O89" s="49">
        <f t="shared" si="29"/>
        <v>10744300</v>
      </c>
      <c r="P89" s="49">
        <f t="shared" si="29"/>
        <v>10657328</v>
      </c>
    </row>
    <row r="90" spans="1:16" s="12" customFormat="1" ht="21.75" customHeight="1">
      <c r="A90" s="83" t="s">
        <v>114</v>
      </c>
      <c r="B90" s="64" t="s">
        <v>99</v>
      </c>
      <c r="C90" s="49">
        <f aca="true" t="shared" si="30" ref="C90:P90">C26+C51</f>
        <v>1604000</v>
      </c>
      <c r="D90" s="49">
        <f t="shared" si="30"/>
        <v>10729076.03</v>
      </c>
      <c r="E90" s="49">
        <f t="shared" si="30"/>
        <v>8050000</v>
      </c>
      <c r="F90" s="49">
        <f t="shared" si="30"/>
        <v>10991306.63</v>
      </c>
      <c r="G90" s="49">
        <v>8837970.79</v>
      </c>
      <c r="H90" s="49">
        <v>7707983.57</v>
      </c>
      <c r="I90" s="49">
        <f t="shared" si="30"/>
        <v>1494432.24</v>
      </c>
      <c r="J90" s="49">
        <f t="shared" si="30"/>
        <v>0</v>
      </c>
      <c r="K90" s="49">
        <f t="shared" si="30"/>
        <v>0</v>
      </c>
      <c r="L90" s="49">
        <f t="shared" si="30"/>
        <v>0</v>
      </c>
      <c r="M90" s="49">
        <f t="shared" si="30"/>
        <v>0</v>
      </c>
      <c r="N90" s="49">
        <f t="shared" si="30"/>
        <v>0</v>
      </c>
      <c r="O90" s="49">
        <f t="shared" si="30"/>
        <v>0</v>
      </c>
      <c r="P90" s="49">
        <f t="shared" si="30"/>
        <v>0</v>
      </c>
    </row>
    <row r="91" spans="1:16" s="12" customFormat="1" ht="21.75" customHeight="1">
      <c r="A91" s="83" t="s">
        <v>136</v>
      </c>
      <c r="B91" s="64" t="s">
        <v>100</v>
      </c>
      <c r="C91" s="49">
        <f>C39+C41</f>
        <v>2131081.1</v>
      </c>
      <c r="D91" s="49">
        <f aca="true" t="shared" si="31" ref="D91:P91">D39+D41</f>
        <v>1362123.14</v>
      </c>
      <c r="E91" s="49">
        <f t="shared" si="31"/>
        <v>3905156.94</v>
      </c>
      <c r="F91" s="49">
        <f t="shared" si="31"/>
        <v>4805890.63</v>
      </c>
      <c r="G91" s="49">
        <f t="shared" si="31"/>
        <v>5777495.79</v>
      </c>
      <c r="H91" s="49">
        <f t="shared" si="31"/>
        <v>6972599.57</v>
      </c>
      <c r="I91" s="49">
        <f t="shared" si="31"/>
        <v>5929232.24</v>
      </c>
      <c r="J91" s="49">
        <f t="shared" si="31"/>
        <v>5142409.54</v>
      </c>
      <c r="K91" s="49">
        <f t="shared" si="31"/>
        <v>5142410</v>
      </c>
      <c r="L91" s="49">
        <f t="shared" si="31"/>
        <v>5142410</v>
      </c>
      <c r="M91" s="49">
        <f t="shared" si="31"/>
        <v>5142410</v>
      </c>
      <c r="N91" s="49">
        <f t="shared" si="31"/>
        <v>5142410</v>
      </c>
      <c r="O91" s="49">
        <f t="shared" si="31"/>
        <v>0</v>
      </c>
      <c r="P91" s="49">
        <f t="shared" si="31"/>
        <v>0</v>
      </c>
    </row>
    <row r="92" spans="1:16" s="12" customFormat="1" ht="88.5" customHeight="1">
      <c r="A92" s="117" t="s">
        <v>141</v>
      </c>
      <c r="B92" s="65" t="s">
        <v>120</v>
      </c>
      <c r="C92" s="55">
        <f>C86-C87+C90-C91</f>
        <v>-554013.859999998</v>
      </c>
      <c r="D92" s="55">
        <f>D86-D87+D90-D91</f>
        <v>-539814.269999997</v>
      </c>
      <c r="E92" s="55">
        <f aca="true" t="shared" si="32" ref="E92:P92">E11-E87+E90-E91</f>
        <v>211255.4900000072</v>
      </c>
      <c r="F92" s="56">
        <f t="shared" si="32"/>
        <v>0</v>
      </c>
      <c r="G92" s="56">
        <f t="shared" si="32"/>
        <v>0</v>
      </c>
      <c r="H92" s="56">
        <f t="shared" si="32"/>
        <v>0</v>
      </c>
      <c r="I92" s="56">
        <f t="shared" si="32"/>
        <v>0</v>
      </c>
      <c r="J92" s="56">
        <f t="shared" si="32"/>
        <v>1177881.46</v>
      </c>
      <c r="K92" s="56">
        <f t="shared" si="32"/>
        <v>4258590</v>
      </c>
      <c r="L92" s="56">
        <f t="shared" si="32"/>
        <v>3112590</v>
      </c>
      <c r="M92" s="56">
        <f t="shared" si="32"/>
        <v>3680190</v>
      </c>
      <c r="N92" s="56">
        <f t="shared" si="32"/>
        <v>5620590</v>
      </c>
      <c r="O92" s="56">
        <f t="shared" si="32"/>
        <v>10744300</v>
      </c>
      <c r="P92" s="56">
        <f t="shared" si="32"/>
        <v>10657328</v>
      </c>
    </row>
    <row r="93" spans="1:16" s="12" customFormat="1" ht="151.5" customHeight="1">
      <c r="A93" s="128"/>
      <c r="B93" s="65" t="s">
        <v>159</v>
      </c>
      <c r="C93" s="55">
        <f>C12-C15-C33+C27+C28</f>
        <v>11552844.080000002</v>
      </c>
      <c r="D93" s="55">
        <f aca="true" t="shared" si="33" ref="D93:O93">D12-D15-D33+D27+D28</f>
        <v>8606335.75</v>
      </c>
      <c r="E93" s="55">
        <f t="shared" si="33"/>
        <v>6998927.950000002</v>
      </c>
      <c r="F93" s="63">
        <f t="shared" si="33"/>
        <v>6758815</v>
      </c>
      <c r="G93" s="63">
        <f>G12-G15-G33+G27+G28</f>
        <v>4780525</v>
      </c>
      <c r="H93" s="63">
        <f t="shared" si="33"/>
        <v>4702000</v>
      </c>
      <c r="I93" s="63">
        <f t="shared" si="33"/>
        <v>7484800</v>
      </c>
      <c r="J93" s="63">
        <f t="shared" si="33"/>
        <v>6820291</v>
      </c>
      <c r="K93" s="63">
        <f t="shared" si="33"/>
        <v>7401000</v>
      </c>
      <c r="L93" s="63">
        <f t="shared" si="33"/>
        <v>7255000</v>
      </c>
      <c r="M93" s="63">
        <f t="shared" si="33"/>
        <v>8322600</v>
      </c>
      <c r="N93" s="63">
        <f t="shared" si="33"/>
        <v>10263000</v>
      </c>
      <c r="O93" s="63">
        <f t="shared" si="33"/>
        <v>10244300</v>
      </c>
      <c r="P93" s="63">
        <f>P12-P15-P33+P27+P28</f>
        <v>10157328</v>
      </c>
    </row>
    <row r="96" spans="14:15" ht="22.5" customHeight="1">
      <c r="N96" s="75" t="s">
        <v>202</v>
      </c>
      <c r="O96" s="9" t="s">
        <v>191</v>
      </c>
    </row>
    <row r="97" ht="25.5" customHeight="1">
      <c r="O97" s="9"/>
    </row>
    <row r="98" spans="14:15" ht="21.75" customHeight="1">
      <c r="N98" s="75" t="s">
        <v>203</v>
      </c>
      <c r="O98" s="9"/>
    </row>
  </sheetData>
  <sheetProtection/>
  <mergeCells count="27">
    <mergeCell ref="A92:A93"/>
    <mergeCell ref="A54:P54"/>
    <mergeCell ref="E83:E84"/>
    <mergeCell ref="F83:F84"/>
    <mergeCell ref="G83:P83"/>
    <mergeCell ref="A82:P82"/>
    <mergeCell ref="F55:F56"/>
    <mergeCell ref="G55:P55"/>
    <mergeCell ref="E55:E56"/>
    <mergeCell ref="A6:P6"/>
    <mergeCell ref="A5:P5"/>
    <mergeCell ref="C8:D8"/>
    <mergeCell ref="A8:A9"/>
    <mergeCell ref="B8:B9"/>
    <mergeCell ref="E8:E9"/>
    <mergeCell ref="F8:F9"/>
    <mergeCell ref="G8:P8"/>
    <mergeCell ref="A20:A22"/>
    <mergeCell ref="A63:A66"/>
    <mergeCell ref="B71:P71"/>
    <mergeCell ref="A83:A84"/>
    <mergeCell ref="B83:B84"/>
    <mergeCell ref="C83:D83"/>
    <mergeCell ref="A55:A56"/>
    <mergeCell ref="B55:B56"/>
    <mergeCell ref="C55:D55"/>
    <mergeCell ref="A46:A49"/>
  </mergeCells>
  <printOptions horizontalCentered="1"/>
  <pageMargins left="0" right="0" top="0.35433070866141736" bottom="0.35433070866141736" header="0.31496062992125984" footer="0.31496062992125984"/>
  <pageSetup fitToHeight="2" horizontalDpi="600" verticalDpi="600" orientation="landscape" paperSize="9" scale="52" r:id="rId1"/>
  <headerFooter alignWithMargins="0">
    <oddFooter>&amp;C &amp;P</oddFooter>
  </headerFooter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SheetLayoutView="100" workbookViewId="0" topLeftCell="A1">
      <selection activeCell="I2" sqref="I2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0.19921875" style="0" customWidth="1"/>
    <col min="5" max="5" width="15.09765625" style="0" customWidth="1"/>
    <col min="6" max="7" width="8.5" style="0" customWidth="1"/>
    <col min="8" max="8" width="13.19921875" style="18" customWidth="1"/>
    <col min="9" max="9" width="13.09765625" style="3" customWidth="1"/>
    <col min="10" max="10" width="13.19921875" style="3" customWidth="1"/>
    <col min="11" max="11" width="13.59765625" style="3" customWidth="1"/>
    <col min="12" max="12" width="12.8984375" style="3" customWidth="1"/>
    <col min="13" max="13" width="13.19921875" style="3" customWidth="1"/>
    <col min="14" max="14" width="14.5" style="3" customWidth="1"/>
  </cols>
  <sheetData>
    <row r="1" spans="1:14" ht="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6" t="s">
        <v>188</v>
      </c>
      <c r="N1" s="76"/>
    </row>
    <row r="2" spans="1:14" ht="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6" t="s">
        <v>201</v>
      </c>
      <c r="N2" s="76"/>
    </row>
    <row r="3" spans="1:14" ht="15">
      <c r="A3" s="74"/>
      <c r="B3" s="74"/>
      <c r="C3" s="74"/>
      <c r="D3" s="74"/>
      <c r="E3" s="74"/>
      <c r="F3" s="74"/>
      <c r="G3" s="74"/>
      <c r="H3" s="74"/>
      <c r="I3" s="74"/>
      <c r="J3" s="114"/>
      <c r="K3" s="74"/>
      <c r="L3" s="74"/>
      <c r="M3" s="76" t="s">
        <v>179</v>
      </c>
      <c r="N3" s="76"/>
    </row>
    <row r="4" spans="1:14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6" t="s">
        <v>196</v>
      </c>
      <c r="N4" s="76"/>
    </row>
    <row r="5" spans="1:14" ht="26.25" customHeight="1">
      <c r="A5" s="143" t="s">
        <v>156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ht="15" customHeight="1"/>
    <row r="7" spans="1:14" s="2" customFormat="1" ht="46.5" customHeight="1">
      <c r="A7" s="132" t="s">
        <v>0</v>
      </c>
      <c r="B7" s="134" t="s">
        <v>1</v>
      </c>
      <c r="C7" s="135"/>
      <c r="D7" s="136"/>
      <c r="E7" s="132" t="s">
        <v>121</v>
      </c>
      <c r="F7" s="147" t="s">
        <v>122</v>
      </c>
      <c r="G7" s="148"/>
      <c r="H7" s="132" t="s">
        <v>124</v>
      </c>
      <c r="I7" s="134" t="s">
        <v>123</v>
      </c>
      <c r="J7" s="135"/>
      <c r="K7" s="135"/>
      <c r="L7" s="135"/>
      <c r="M7" s="136"/>
      <c r="N7" s="132" t="s">
        <v>127</v>
      </c>
    </row>
    <row r="8" spans="1:14" s="2" customFormat="1" ht="36" customHeight="1">
      <c r="A8" s="133"/>
      <c r="B8" s="139"/>
      <c r="C8" s="140"/>
      <c r="D8" s="141"/>
      <c r="E8" s="133"/>
      <c r="F8" s="23" t="s">
        <v>125</v>
      </c>
      <c r="G8" s="23" t="s">
        <v>126</v>
      </c>
      <c r="H8" s="133"/>
      <c r="I8" s="23" t="s">
        <v>15</v>
      </c>
      <c r="J8" s="23" t="s">
        <v>17</v>
      </c>
      <c r="K8" s="23" t="s">
        <v>18</v>
      </c>
      <c r="L8" s="23" t="s">
        <v>19</v>
      </c>
      <c r="M8" s="23" t="s">
        <v>20</v>
      </c>
      <c r="N8" s="133"/>
    </row>
    <row r="9" spans="1:14" s="16" customFormat="1" ht="15">
      <c r="A9" s="23">
        <v>1</v>
      </c>
      <c r="B9" s="142">
        <v>2</v>
      </c>
      <c r="C9" s="142"/>
      <c r="D9" s="142"/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</row>
    <row r="10" spans="1:14" s="6" customFormat="1" ht="35.25" customHeight="1">
      <c r="A10" s="24" t="s">
        <v>2</v>
      </c>
      <c r="B10" s="154" t="s">
        <v>129</v>
      </c>
      <c r="C10" s="154"/>
      <c r="D10" s="154"/>
      <c r="E10" s="25" t="s">
        <v>24</v>
      </c>
      <c r="F10" s="25" t="s">
        <v>24</v>
      </c>
      <c r="G10" s="25" t="s">
        <v>24</v>
      </c>
      <c r="H10" s="25" t="s">
        <v>24</v>
      </c>
      <c r="I10" s="26">
        <f aca="true" t="shared" si="0" ref="I10:N10">I11+I12</f>
        <v>22283509</v>
      </c>
      <c r="J10" s="26">
        <f t="shared" si="0"/>
        <v>14057000</v>
      </c>
      <c r="K10" s="26">
        <f t="shared" si="0"/>
        <v>11437384</v>
      </c>
      <c r="L10" s="26">
        <f t="shared" si="0"/>
        <v>8050000</v>
      </c>
      <c r="M10" s="26">
        <f t="shared" si="0"/>
        <v>5500000</v>
      </c>
      <c r="N10" s="26">
        <f t="shared" si="0"/>
        <v>61327893</v>
      </c>
    </row>
    <row r="11" spans="1:14" s="6" customFormat="1" ht="21" customHeight="1">
      <c r="A11" s="24" t="s">
        <v>37</v>
      </c>
      <c r="B11" s="138" t="s">
        <v>81</v>
      </c>
      <c r="C11" s="138"/>
      <c r="D11" s="138"/>
      <c r="E11" s="25" t="s">
        <v>24</v>
      </c>
      <c r="F11" s="25" t="s">
        <v>24</v>
      </c>
      <c r="G11" s="25" t="s">
        <v>24</v>
      </c>
      <c r="H11" s="25" t="s">
        <v>24</v>
      </c>
      <c r="I11" s="26">
        <v>0</v>
      </c>
      <c r="J11" s="26">
        <v>0</v>
      </c>
      <c r="K11" s="26">
        <v>0</v>
      </c>
      <c r="L11" s="26">
        <v>0</v>
      </c>
      <c r="M11" s="26">
        <f>M15+M28+M38+M48+M72</f>
        <v>0</v>
      </c>
      <c r="N11" s="26">
        <f>N15+N28+N38+N48+N72</f>
        <v>0</v>
      </c>
    </row>
    <row r="12" spans="1:14" s="6" customFormat="1" ht="21" customHeight="1">
      <c r="A12" s="24" t="s">
        <v>38</v>
      </c>
      <c r="B12" s="138" t="s">
        <v>82</v>
      </c>
      <c r="C12" s="138"/>
      <c r="D12" s="138"/>
      <c r="E12" s="25" t="s">
        <v>24</v>
      </c>
      <c r="F12" s="25" t="s">
        <v>24</v>
      </c>
      <c r="G12" s="25" t="s">
        <v>24</v>
      </c>
      <c r="H12" s="25" t="s">
        <v>24</v>
      </c>
      <c r="I12" s="26">
        <f aca="true" t="shared" si="1" ref="I12:N12">I16+I29+I39+I49</f>
        <v>22283509</v>
      </c>
      <c r="J12" s="26">
        <f t="shared" si="1"/>
        <v>14057000</v>
      </c>
      <c r="K12" s="26">
        <f t="shared" si="1"/>
        <v>11437384</v>
      </c>
      <c r="L12" s="26">
        <f t="shared" si="1"/>
        <v>8050000</v>
      </c>
      <c r="M12" s="26">
        <f t="shared" si="1"/>
        <v>5500000</v>
      </c>
      <c r="N12" s="26">
        <f t="shared" si="1"/>
        <v>61327893</v>
      </c>
    </row>
    <row r="13" spans="1:14" s="1" customFormat="1" ht="28.5" customHeight="1">
      <c r="A13" s="150"/>
      <c r="B13" s="144" t="s">
        <v>83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</row>
    <row r="14" spans="1:14" s="4" customFormat="1" ht="67.5" customHeight="1">
      <c r="A14" s="150"/>
      <c r="B14" s="149" t="s">
        <v>84</v>
      </c>
      <c r="C14" s="137" t="s">
        <v>88</v>
      </c>
      <c r="D14" s="137"/>
      <c r="E14" s="25" t="s">
        <v>24</v>
      </c>
      <c r="F14" s="25" t="s">
        <v>24</v>
      </c>
      <c r="G14" s="25" t="s">
        <v>24</v>
      </c>
      <c r="H14" s="26">
        <f aca="true" t="shared" si="2" ref="H14:M14">H15+H16</f>
        <v>0</v>
      </c>
      <c r="I14" s="26">
        <f t="shared" si="2"/>
        <v>0</v>
      </c>
      <c r="J14" s="26">
        <f t="shared" si="2"/>
        <v>0</v>
      </c>
      <c r="K14" s="26">
        <f t="shared" si="2"/>
        <v>0</v>
      </c>
      <c r="L14" s="26">
        <f t="shared" si="2"/>
        <v>0</v>
      </c>
      <c r="M14" s="26">
        <f t="shared" si="2"/>
        <v>0</v>
      </c>
      <c r="N14" s="26">
        <f>SUM(I14:M14)</f>
        <v>0</v>
      </c>
    </row>
    <row r="15" spans="1:14" s="6" customFormat="1" ht="18.75" customHeight="1">
      <c r="A15" s="150"/>
      <c r="B15" s="149"/>
      <c r="C15" s="138" t="s">
        <v>81</v>
      </c>
      <c r="D15" s="138"/>
      <c r="E15" s="25" t="s">
        <v>24</v>
      </c>
      <c r="F15" s="25" t="s">
        <v>24</v>
      </c>
      <c r="G15" s="25" t="s">
        <v>24</v>
      </c>
      <c r="H15" s="26"/>
      <c r="I15" s="26"/>
      <c r="J15" s="26"/>
      <c r="K15" s="26"/>
      <c r="L15" s="26">
        <f>L19+L22+L25</f>
        <v>0</v>
      </c>
      <c r="M15" s="26">
        <f>M19+M22+M25</f>
        <v>0</v>
      </c>
      <c r="N15" s="26">
        <f>SUM(I15:M15)</f>
        <v>0</v>
      </c>
    </row>
    <row r="16" spans="1:14" s="6" customFormat="1" ht="18.75" customHeight="1">
      <c r="A16" s="150"/>
      <c r="B16" s="149"/>
      <c r="C16" s="138" t="s">
        <v>82</v>
      </c>
      <c r="D16" s="138"/>
      <c r="E16" s="25" t="s">
        <v>24</v>
      </c>
      <c r="F16" s="25" t="s">
        <v>24</v>
      </c>
      <c r="G16" s="25" t="s">
        <v>24</v>
      </c>
      <c r="H16" s="26"/>
      <c r="I16" s="26"/>
      <c r="J16" s="26"/>
      <c r="K16" s="26"/>
      <c r="L16" s="26"/>
      <c r="M16" s="26">
        <f>M20+M23+M26</f>
        <v>0</v>
      </c>
      <c r="N16" s="26">
        <f>SUM(I16:M16)</f>
        <v>0</v>
      </c>
    </row>
    <row r="17" spans="1:14" s="1" customFormat="1" ht="19.5" customHeight="1">
      <c r="A17" s="150"/>
      <c r="B17" s="149"/>
      <c r="C17" s="144" t="s">
        <v>85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</row>
    <row r="18" spans="1:14" s="5" customFormat="1" ht="18.75" customHeight="1">
      <c r="A18" s="150"/>
      <c r="B18" s="149"/>
      <c r="C18" s="25" t="s">
        <v>27</v>
      </c>
      <c r="D18" s="28" t="s">
        <v>138</v>
      </c>
      <c r="E18" s="28"/>
      <c r="F18" s="28"/>
      <c r="G18" s="28"/>
      <c r="H18" s="29">
        <f aca="true" t="shared" si="3" ref="H18:N18">H19+H20</f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</row>
    <row r="19" spans="1:14" s="5" customFormat="1" ht="19.5" customHeight="1">
      <c r="A19" s="150"/>
      <c r="B19" s="149"/>
      <c r="C19" s="30"/>
      <c r="D19" s="31" t="s">
        <v>81</v>
      </c>
      <c r="E19" s="32" t="s">
        <v>24</v>
      </c>
      <c r="F19" s="32" t="s">
        <v>24</v>
      </c>
      <c r="G19" s="32" t="s">
        <v>24</v>
      </c>
      <c r="H19" s="32"/>
      <c r="I19" s="33"/>
      <c r="J19" s="33"/>
      <c r="K19" s="33"/>
      <c r="L19" s="33"/>
      <c r="M19" s="33"/>
      <c r="N19" s="33">
        <f>SUM(I19:M19)</f>
        <v>0</v>
      </c>
    </row>
    <row r="20" spans="1:14" s="5" customFormat="1" ht="19.5" customHeight="1">
      <c r="A20" s="150"/>
      <c r="B20" s="149"/>
      <c r="C20" s="30"/>
      <c r="D20" s="31" t="s">
        <v>140</v>
      </c>
      <c r="E20" s="32" t="s">
        <v>24</v>
      </c>
      <c r="F20" s="32" t="s">
        <v>24</v>
      </c>
      <c r="G20" s="32" t="s">
        <v>24</v>
      </c>
      <c r="H20" s="33"/>
      <c r="I20" s="34"/>
      <c r="J20" s="34"/>
      <c r="K20" s="34"/>
      <c r="L20" s="34"/>
      <c r="M20" s="34"/>
      <c r="N20" s="33">
        <f>SUM(I20:M20)</f>
        <v>0</v>
      </c>
    </row>
    <row r="21" spans="1:14" s="5" customFormat="1" ht="19.5" customHeight="1">
      <c r="A21" s="150"/>
      <c r="B21" s="149"/>
      <c r="C21" s="25" t="s">
        <v>35</v>
      </c>
      <c r="D21" s="28" t="s">
        <v>139</v>
      </c>
      <c r="E21" s="28"/>
      <c r="F21" s="28"/>
      <c r="G21" s="28"/>
      <c r="H21" s="29">
        <f aca="true" t="shared" si="4" ref="H21:N21">H22+H23</f>
        <v>0</v>
      </c>
      <c r="I21" s="29">
        <f t="shared" si="4"/>
        <v>0</v>
      </c>
      <c r="J21" s="29">
        <f t="shared" si="4"/>
        <v>0</v>
      </c>
      <c r="K21" s="29">
        <f t="shared" si="4"/>
        <v>0</v>
      </c>
      <c r="L21" s="29">
        <f t="shared" si="4"/>
        <v>0</v>
      </c>
      <c r="M21" s="29">
        <f t="shared" si="4"/>
        <v>0</v>
      </c>
      <c r="N21" s="29">
        <f t="shared" si="4"/>
        <v>0</v>
      </c>
    </row>
    <row r="22" spans="1:14" s="5" customFormat="1" ht="19.5" customHeight="1">
      <c r="A22" s="150"/>
      <c r="B22" s="149"/>
      <c r="C22" s="30"/>
      <c r="D22" s="35" t="s">
        <v>81</v>
      </c>
      <c r="E22" s="32" t="s">
        <v>24</v>
      </c>
      <c r="F22" s="32" t="s">
        <v>24</v>
      </c>
      <c r="G22" s="32" t="s">
        <v>24</v>
      </c>
      <c r="H22" s="33"/>
      <c r="I22" s="33"/>
      <c r="J22" s="33"/>
      <c r="K22" s="33"/>
      <c r="L22" s="33"/>
      <c r="M22" s="33"/>
      <c r="N22" s="33">
        <f>SUM(I22:M22)</f>
        <v>0</v>
      </c>
    </row>
    <row r="23" spans="1:14" s="5" customFormat="1" ht="19.5" customHeight="1">
      <c r="A23" s="150"/>
      <c r="B23" s="149"/>
      <c r="C23" s="30"/>
      <c r="D23" s="31" t="s">
        <v>140</v>
      </c>
      <c r="E23" s="32" t="s">
        <v>24</v>
      </c>
      <c r="F23" s="32" t="s">
        <v>24</v>
      </c>
      <c r="G23" s="32" t="s">
        <v>24</v>
      </c>
      <c r="H23" s="33"/>
      <c r="I23" s="33"/>
      <c r="J23" s="33"/>
      <c r="K23" s="33"/>
      <c r="L23" s="33"/>
      <c r="M23" s="33"/>
      <c r="N23" s="33">
        <f>SUM(I23:M23)</f>
        <v>0</v>
      </c>
    </row>
    <row r="24" spans="1:14" s="1" customFormat="1" ht="32.25" customHeight="1">
      <c r="A24" s="150"/>
      <c r="B24" s="149"/>
      <c r="C24" s="27" t="s">
        <v>36</v>
      </c>
      <c r="D24" s="36" t="s">
        <v>86</v>
      </c>
      <c r="E24" s="37"/>
      <c r="F24" s="37"/>
      <c r="G24" s="37"/>
      <c r="H24" s="29">
        <f aca="true" t="shared" si="5" ref="H24:N24">H25+H26</f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5"/>
        <v>0</v>
      </c>
    </row>
    <row r="25" spans="1:14" s="5" customFormat="1" ht="19.5" customHeight="1">
      <c r="A25" s="150"/>
      <c r="B25" s="149"/>
      <c r="C25" s="30"/>
      <c r="D25" s="35" t="s">
        <v>81</v>
      </c>
      <c r="E25" s="32" t="s">
        <v>24</v>
      </c>
      <c r="F25" s="32" t="s">
        <v>24</v>
      </c>
      <c r="G25" s="32" t="s">
        <v>24</v>
      </c>
      <c r="H25" s="33"/>
      <c r="I25" s="33"/>
      <c r="J25" s="33"/>
      <c r="K25" s="33"/>
      <c r="L25" s="33"/>
      <c r="M25" s="33"/>
      <c r="N25" s="33">
        <f>SUM(I25:M25)</f>
        <v>0</v>
      </c>
    </row>
    <row r="26" spans="1:14" s="5" customFormat="1" ht="19.5" customHeight="1">
      <c r="A26" s="150"/>
      <c r="B26" s="149"/>
      <c r="C26" s="30"/>
      <c r="D26" s="31" t="s">
        <v>140</v>
      </c>
      <c r="E26" s="32" t="s">
        <v>24</v>
      </c>
      <c r="F26" s="32" t="s">
        <v>24</v>
      </c>
      <c r="G26" s="32" t="s">
        <v>24</v>
      </c>
      <c r="H26" s="33"/>
      <c r="I26" s="33"/>
      <c r="J26" s="33"/>
      <c r="K26" s="33"/>
      <c r="L26" s="33"/>
      <c r="M26" s="33"/>
      <c r="N26" s="33">
        <f>SUM(I26:M26)</f>
        <v>0</v>
      </c>
    </row>
    <row r="27" spans="1:14" s="4" customFormat="1" ht="45.75" customHeight="1">
      <c r="A27" s="150"/>
      <c r="B27" s="149" t="s">
        <v>87</v>
      </c>
      <c r="C27" s="137" t="s">
        <v>90</v>
      </c>
      <c r="D27" s="137"/>
      <c r="E27" s="25" t="s">
        <v>24</v>
      </c>
      <c r="F27" s="25" t="s">
        <v>24</v>
      </c>
      <c r="G27" s="25" t="s">
        <v>24</v>
      </c>
      <c r="H27" s="29">
        <f aca="true" t="shared" si="6" ref="H27:N27">H28+H29</f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6"/>
        <v>0</v>
      </c>
    </row>
    <row r="28" spans="1:14" s="6" customFormat="1" ht="20.25" customHeight="1">
      <c r="A28" s="150"/>
      <c r="B28" s="149"/>
      <c r="C28" s="138" t="s">
        <v>81</v>
      </c>
      <c r="D28" s="138"/>
      <c r="E28" s="25" t="s">
        <v>24</v>
      </c>
      <c r="F28" s="25" t="s">
        <v>24</v>
      </c>
      <c r="G28" s="25" t="s">
        <v>24</v>
      </c>
      <c r="H28" s="26">
        <f aca="true" t="shared" si="7" ref="H28:M29">H32+H35</f>
        <v>0</v>
      </c>
      <c r="I28" s="26">
        <f t="shared" si="7"/>
        <v>0</v>
      </c>
      <c r="J28" s="26">
        <f t="shared" si="7"/>
        <v>0</v>
      </c>
      <c r="K28" s="26">
        <f t="shared" si="7"/>
        <v>0</v>
      </c>
      <c r="L28" s="26">
        <f t="shared" si="7"/>
        <v>0</v>
      </c>
      <c r="M28" s="26">
        <f t="shared" si="7"/>
        <v>0</v>
      </c>
      <c r="N28" s="33">
        <f>SUM(I28:M28)</f>
        <v>0</v>
      </c>
    </row>
    <row r="29" spans="1:14" s="6" customFormat="1" ht="20.25" customHeight="1">
      <c r="A29" s="150"/>
      <c r="B29" s="149"/>
      <c r="C29" s="138" t="s">
        <v>82</v>
      </c>
      <c r="D29" s="138"/>
      <c r="E29" s="25" t="s">
        <v>24</v>
      </c>
      <c r="F29" s="25" t="s">
        <v>24</v>
      </c>
      <c r="G29" s="25" t="s">
        <v>24</v>
      </c>
      <c r="H29" s="26">
        <f t="shared" si="7"/>
        <v>0</v>
      </c>
      <c r="I29" s="26">
        <f t="shared" si="7"/>
        <v>0</v>
      </c>
      <c r="J29" s="26">
        <f t="shared" si="7"/>
        <v>0</v>
      </c>
      <c r="K29" s="26">
        <f t="shared" si="7"/>
        <v>0</v>
      </c>
      <c r="L29" s="26">
        <f t="shared" si="7"/>
        <v>0</v>
      </c>
      <c r="M29" s="26">
        <f t="shared" si="7"/>
        <v>0</v>
      </c>
      <c r="N29" s="33">
        <f>SUM(I29:M29)</f>
        <v>0</v>
      </c>
    </row>
    <row r="30" spans="1:14" s="1" customFormat="1" ht="15">
      <c r="A30" s="150"/>
      <c r="B30" s="149"/>
      <c r="C30" s="144" t="s">
        <v>85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6"/>
    </row>
    <row r="31" spans="1:14" ht="31.5">
      <c r="A31" s="150"/>
      <c r="B31" s="149"/>
      <c r="C31" s="27" t="s">
        <v>27</v>
      </c>
      <c r="D31" s="36" t="s">
        <v>86</v>
      </c>
      <c r="E31" s="38"/>
      <c r="F31" s="38"/>
      <c r="G31" s="38"/>
      <c r="H31" s="29">
        <f aca="true" t="shared" si="8" ref="H31:N31">H32+H33</f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</row>
    <row r="32" spans="1:14" s="17" customFormat="1" ht="19.5" customHeight="1">
      <c r="A32" s="150"/>
      <c r="B32" s="149"/>
      <c r="C32" s="30"/>
      <c r="D32" s="35" t="s">
        <v>81</v>
      </c>
      <c r="E32" s="32" t="s">
        <v>24</v>
      </c>
      <c r="F32" s="32" t="s">
        <v>24</v>
      </c>
      <c r="G32" s="32" t="s">
        <v>24</v>
      </c>
      <c r="H32" s="33"/>
      <c r="I32" s="33"/>
      <c r="J32" s="33"/>
      <c r="K32" s="33"/>
      <c r="L32" s="33"/>
      <c r="M32" s="33"/>
      <c r="N32" s="33">
        <f>SUM(I32:M32)</f>
        <v>0</v>
      </c>
    </row>
    <row r="33" spans="1:14" s="17" customFormat="1" ht="19.5" customHeight="1">
      <c r="A33" s="150"/>
      <c r="B33" s="149"/>
      <c r="C33" s="30"/>
      <c r="D33" s="31" t="s">
        <v>140</v>
      </c>
      <c r="E33" s="32" t="s">
        <v>24</v>
      </c>
      <c r="F33" s="32" t="s">
        <v>24</v>
      </c>
      <c r="G33" s="32" t="s">
        <v>24</v>
      </c>
      <c r="H33" s="33"/>
      <c r="I33" s="33"/>
      <c r="J33" s="33"/>
      <c r="K33" s="33"/>
      <c r="L33" s="33"/>
      <c r="M33" s="33"/>
      <c r="N33" s="33">
        <f>SUM(I33:M33)</f>
        <v>0</v>
      </c>
    </row>
    <row r="34" spans="1:14" ht="31.5">
      <c r="A34" s="150"/>
      <c r="B34" s="149"/>
      <c r="C34" s="27" t="s">
        <v>35</v>
      </c>
      <c r="D34" s="36" t="s">
        <v>86</v>
      </c>
      <c r="E34" s="38"/>
      <c r="F34" s="38"/>
      <c r="G34" s="38"/>
      <c r="H34" s="29">
        <f aca="true" t="shared" si="9" ref="H34:N34">H35+H36</f>
        <v>0</v>
      </c>
      <c r="I34" s="29">
        <f t="shared" si="9"/>
        <v>0</v>
      </c>
      <c r="J34" s="29">
        <f t="shared" si="9"/>
        <v>0</v>
      </c>
      <c r="K34" s="29">
        <f t="shared" si="9"/>
        <v>0</v>
      </c>
      <c r="L34" s="29">
        <f t="shared" si="9"/>
        <v>0</v>
      </c>
      <c r="M34" s="29">
        <f t="shared" si="9"/>
        <v>0</v>
      </c>
      <c r="N34" s="29">
        <f t="shared" si="9"/>
        <v>0</v>
      </c>
    </row>
    <row r="35" spans="1:14" s="17" customFormat="1" ht="19.5" customHeight="1">
      <c r="A35" s="150"/>
      <c r="B35" s="149"/>
      <c r="C35" s="30"/>
      <c r="D35" s="35" t="s">
        <v>81</v>
      </c>
      <c r="E35" s="32" t="s">
        <v>24</v>
      </c>
      <c r="F35" s="32" t="s">
        <v>24</v>
      </c>
      <c r="G35" s="32" t="s">
        <v>24</v>
      </c>
      <c r="H35" s="33"/>
      <c r="I35" s="33"/>
      <c r="J35" s="33"/>
      <c r="K35" s="33"/>
      <c r="L35" s="33"/>
      <c r="M35" s="33"/>
      <c r="N35" s="33">
        <f>SUM(I35:M35)</f>
        <v>0</v>
      </c>
    </row>
    <row r="36" spans="1:14" s="17" customFormat="1" ht="19.5" customHeight="1">
      <c r="A36" s="150"/>
      <c r="B36" s="149"/>
      <c r="C36" s="30"/>
      <c r="D36" s="31" t="s">
        <v>140</v>
      </c>
      <c r="E36" s="32" t="s">
        <v>24</v>
      </c>
      <c r="F36" s="32" t="s">
        <v>24</v>
      </c>
      <c r="G36" s="32" t="s">
        <v>24</v>
      </c>
      <c r="H36" s="33"/>
      <c r="I36" s="33"/>
      <c r="J36" s="33"/>
      <c r="K36" s="33"/>
      <c r="L36" s="33"/>
      <c r="M36" s="33"/>
      <c r="N36" s="33">
        <f>SUM(I36:M36)</f>
        <v>0</v>
      </c>
    </row>
    <row r="37" spans="1:14" s="4" customFormat="1" ht="30.75" customHeight="1">
      <c r="A37" s="150"/>
      <c r="B37" s="149" t="s">
        <v>89</v>
      </c>
      <c r="C37" s="137" t="s">
        <v>133</v>
      </c>
      <c r="D37" s="137"/>
      <c r="E37" s="25" t="s">
        <v>24</v>
      </c>
      <c r="F37" s="25" t="s">
        <v>24</v>
      </c>
      <c r="G37" s="25" t="s">
        <v>24</v>
      </c>
      <c r="H37" s="29">
        <f aca="true" t="shared" si="10" ref="H37:N37">H38+H39</f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  <c r="L37" s="29">
        <f t="shared" si="10"/>
        <v>0</v>
      </c>
      <c r="M37" s="29">
        <f t="shared" si="10"/>
        <v>0</v>
      </c>
      <c r="N37" s="29">
        <f t="shared" si="10"/>
        <v>0</v>
      </c>
    </row>
    <row r="38" spans="1:14" s="19" customFormat="1" ht="20.25" customHeight="1">
      <c r="A38" s="150"/>
      <c r="B38" s="149"/>
      <c r="C38" s="138" t="s">
        <v>81</v>
      </c>
      <c r="D38" s="138"/>
      <c r="E38" s="25" t="s">
        <v>24</v>
      </c>
      <c r="F38" s="25" t="s">
        <v>24</v>
      </c>
      <c r="G38" s="25" t="s">
        <v>24</v>
      </c>
      <c r="H38" s="29">
        <f aca="true" t="shared" si="11" ref="H38:M39">H42+H45</f>
        <v>0</v>
      </c>
      <c r="I38" s="29">
        <f t="shared" si="11"/>
        <v>0</v>
      </c>
      <c r="J38" s="29">
        <f t="shared" si="11"/>
        <v>0</v>
      </c>
      <c r="K38" s="29">
        <f t="shared" si="11"/>
        <v>0</v>
      </c>
      <c r="L38" s="29">
        <f t="shared" si="11"/>
        <v>0</v>
      </c>
      <c r="M38" s="29">
        <f t="shared" si="11"/>
        <v>0</v>
      </c>
      <c r="N38" s="29">
        <f>SUM(I38:M38)</f>
        <v>0</v>
      </c>
    </row>
    <row r="39" spans="1:14" s="19" customFormat="1" ht="20.25" customHeight="1">
      <c r="A39" s="150"/>
      <c r="B39" s="149"/>
      <c r="C39" s="138" t="s">
        <v>82</v>
      </c>
      <c r="D39" s="138"/>
      <c r="E39" s="25" t="s">
        <v>24</v>
      </c>
      <c r="F39" s="25" t="s">
        <v>24</v>
      </c>
      <c r="G39" s="25" t="s">
        <v>24</v>
      </c>
      <c r="H39" s="29">
        <f t="shared" si="11"/>
        <v>0</v>
      </c>
      <c r="I39" s="29">
        <f t="shared" si="11"/>
        <v>0</v>
      </c>
      <c r="J39" s="29">
        <f t="shared" si="11"/>
        <v>0</v>
      </c>
      <c r="K39" s="29">
        <f t="shared" si="11"/>
        <v>0</v>
      </c>
      <c r="L39" s="29">
        <f t="shared" si="11"/>
        <v>0</v>
      </c>
      <c r="M39" s="29">
        <f t="shared" si="11"/>
        <v>0</v>
      </c>
      <c r="N39" s="29">
        <f>SUM(I39:M39)</f>
        <v>0</v>
      </c>
    </row>
    <row r="40" spans="1:14" ht="15">
      <c r="A40" s="150"/>
      <c r="B40" s="149"/>
      <c r="C40" s="144" t="s">
        <v>85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6"/>
    </row>
    <row r="41" spans="1:14" ht="31.5">
      <c r="A41" s="150"/>
      <c r="B41" s="149"/>
      <c r="C41" s="27" t="s">
        <v>27</v>
      </c>
      <c r="D41" s="36" t="s">
        <v>86</v>
      </c>
      <c r="E41" s="38"/>
      <c r="F41" s="38"/>
      <c r="G41" s="38"/>
      <c r="H41" s="29">
        <f aca="true" t="shared" si="12" ref="H41:N41">H42+H43</f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</row>
    <row r="42" spans="1:14" s="17" customFormat="1" ht="18.75" customHeight="1">
      <c r="A42" s="150"/>
      <c r="B42" s="149"/>
      <c r="C42" s="30"/>
      <c r="D42" s="35" t="s">
        <v>81</v>
      </c>
      <c r="E42" s="32" t="s">
        <v>24</v>
      </c>
      <c r="F42" s="32" t="s">
        <v>24</v>
      </c>
      <c r="G42" s="32" t="s">
        <v>24</v>
      </c>
      <c r="H42" s="33"/>
      <c r="I42" s="33"/>
      <c r="J42" s="33"/>
      <c r="K42" s="33"/>
      <c r="L42" s="33"/>
      <c r="M42" s="33"/>
      <c r="N42" s="33">
        <f>SUM(I42:M42)</f>
        <v>0</v>
      </c>
    </row>
    <row r="43" spans="1:14" s="17" customFormat="1" ht="18.75" customHeight="1">
      <c r="A43" s="150"/>
      <c r="B43" s="149"/>
      <c r="C43" s="30"/>
      <c r="D43" s="31" t="s">
        <v>140</v>
      </c>
      <c r="E43" s="32" t="s">
        <v>24</v>
      </c>
      <c r="F43" s="32" t="s">
        <v>24</v>
      </c>
      <c r="G43" s="32" t="s">
        <v>24</v>
      </c>
      <c r="H43" s="33"/>
      <c r="I43" s="33"/>
      <c r="J43" s="33"/>
      <c r="K43" s="33"/>
      <c r="L43" s="33"/>
      <c r="M43" s="33"/>
      <c r="N43" s="33">
        <f>SUM(I43:M43)</f>
        <v>0</v>
      </c>
    </row>
    <row r="44" spans="1:14" ht="31.5">
      <c r="A44" s="150"/>
      <c r="B44" s="149"/>
      <c r="C44" s="27" t="s">
        <v>35</v>
      </c>
      <c r="D44" s="36" t="s">
        <v>86</v>
      </c>
      <c r="E44" s="38"/>
      <c r="F44" s="38"/>
      <c r="G44" s="38"/>
      <c r="H44" s="29">
        <f aca="true" t="shared" si="13" ref="H44:N44">H45+H46</f>
        <v>0</v>
      </c>
      <c r="I44" s="29">
        <f t="shared" si="13"/>
        <v>0</v>
      </c>
      <c r="J44" s="29">
        <f t="shared" si="13"/>
        <v>0</v>
      </c>
      <c r="K44" s="29">
        <f t="shared" si="13"/>
        <v>0</v>
      </c>
      <c r="L44" s="29">
        <f t="shared" si="13"/>
        <v>0</v>
      </c>
      <c r="M44" s="29">
        <f t="shared" si="13"/>
        <v>0</v>
      </c>
      <c r="N44" s="29">
        <f t="shared" si="13"/>
        <v>0</v>
      </c>
    </row>
    <row r="45" spans="1:14" s="17" customFormat="1" ht="18" customHeight="1">
      <c r="A45" s="150"/>
      <c r="B45" s="149"/>
      <c r="C45" s="30"/>
      <c r="D45" s="35" t="s">
        <v>81</v>
      </c>
      <c r="E45" s="32" t="s">
        <v>24</v>
      </c>
      <c r="F45" s="32" t="s">
        <v>24</v>
      </c>
      <c r="G45" s="32" t="s">
        <v>24</v>
      </c>
      <c r="H45" s="33"/>
      <c r="I45" s="33"/>
      <c r="J45" s="33"/>
      <c r="K45" s="33"/>
      <c r="L45" s="33"/>
      <c r="M45" s="33"/>
      <c r="N45" s="33">
        <f>SUM(I45:M45)</f>
        <v>0</v>
      </c>
    </row>
    <row r="46" spans="1:14" s="17" customFormat="1" ht="18" customHeight="1">
      <c r="A46" s="150"/>
      <c r="B46" s="149"/>
      <c r="C46" s="30"/>
      <c r="D46" s="31" t="s">
        <v>140</v>
      </c>
      <c r="E46" s="32" t="s">
        <v>24</v>
      </c>
      <c r="F46" s="32" t="s">
        <v>24</v>
      </c>
      <c r="G46" s="32" t="s">
        <v>24</v>
      </c>
      <c r="H46" s="33"/>
      <c r="I46" s="33"/>
      <c r="J46" s="33"/>
      <c r="K46" s="33"/>
      <c r="L46" s="33"/>
      <c r="M46" s="33"/>
      <c r="N46" s="33">
        <f>SUM(I46:M46)</f>
        <v>0</v>
      </c>
    </row>
    <row r="47" spans="1:14" s="7" customFormat="1" ht="42" customHeight="1">
      <c r="A47" s="150"/>
      <c r="B47" s="149" t="s">
        <v>91</v>
      </c>
      <c r="C47" s="131" t="s">
        <v>133</v>
      </c>
      <c r="D47" s="131" t="e">
        <f>D48+D49</f>
        <v>#VALUE!</v>
      </c>
      <c r="E47" s="104"/>
      <c r="F47" s="104"/>
      <c r="G47" s="104"/>
      <c r="H47" s="105">
        <f aca="true" t="shared" si="14" ref="H47:N47">H48+H49</f>
        <v>88694146</v>
      </c>
      <c r="I47" s="105">
        <f t="shared" si="14"/>
        <v>22283509</v>
      </c>
      <c r="J47" s="105">
        <f t="shared" si="14"/>
        <v>14057000</v>
      </c>
      <c r="K47" s="105">
        <f t="shared" si="14"/>
        <v>11437384</v>
      </c>
      <c r="L47" s="105">
        <f t="shared" si="14"/>
        <v>8050000</v>
      </c>
      <c r="M47" s="105">
        <f t="shared" si="14"/>
        <v>5500000</v>
      </c>
      <c r="N47" s="105">
        <f t="shared" si="14"/>
        <v>61327893</v>
      </c>
    </row>
    <row r="48" spans="1:14" s="19" customFormat="1" ht="18.75" customHeight="1">
      <c r="A48" s="150"/>
      <c r="B48" s="149"/>
      <c r="C48" s="106"/>
      <c r="D48" s="106" t="s">
        <v>81</v>
      </c>
      <c r="E48" s="107" t="s">
        <v>24</v>
      </c>
      <c r="F48" s="107" t="s">
        <v>24</v>
      </c>
      <c r="G48" s="107" t="s">
        <v>24</v>
      </c>
      <c r="H48" s="105"/>
      <c r="I48" s="105"/>
      <c r="J48" s="105"/>
      <c r="K48" s="105"/>
      <c r="L48" s="105"/>
      <c r="M48" s="105"/>
      <c r="N48" s="105"/>
    </row>
    <row r="49" spans="1:14" s="19" customFormat="1" ht="18.75" customHeight="1">
      <c r="A49" s="150"/>
      <c r="B49" s="149"/>
      <c r="C49" s="106"/>
      <c r="D49" s="106" t="s">
        <v>140</v>
      </c>
      <c r="E49" s="107" t="s">
        <v>24</v>
      </c>
      <c r="F49" s="107" t="s">
        <v>24</v>
      </c>
      <c r="G49" s="107" t="s">
        <v>24</v>
      </c>
      <c r="H49" s="105">
        <f aca="true" t="shared" si="15" ref="H49:N49">SUM(H51,H54,H57,H60,H63,H66,H69)</f>
        <v>88694146</v>
      </c>
      <c r="I49" s="105">
        <f t="shared" si="15"/>
        <v>22283509</v>
      </c>
      <c r="J49" s="105">
        <f t="shared" si="15"/>
        <v>14057000</v>
      </c>
      <c r="K49" s="105">
        <f t="shared" si="15"/>
        <v>11437384</v>
      </c>
      <c r="L49" s="105">
        <f t="shared" si="15"/>
        <v>8050000</v>
      </c>
      <c r="M49" s="105">
        <f t="shared" si="15"/>
        <v>5500000</v>
      </c>
      <c r="N49" s="105">
        <f t="shared" si="15"/>
        <v>61327893</v>
      </c>
    </row>
    <row r="50" spans="1:14" ht="21.75" customHeight="1">
      <c r="A50" s="150"/>
      <c r="B50" s="149"/>
      <c r="C50" s="151" t="s">
        <v>177</v>
      </c>
      <c r="D50" s="152" t="e">
        <f aca="true" t="shared" si="16" ref="D50:N50">D51+D52</f>
        <v>#VALUE!</v>
      </c>
      <c r="E50" s="152" t="e">
        <f t="shared" si="16"/>
        <v>#VALUE!</v>
      </c>
      <c r="F50" s="152" t="e">
        <f t="shared" si="16"/>
        <v>#VALUE!</v>
      </c>
      <c r="G50" s="152" t="e">
        <f t="shared" si="16"/>
        <v>#VALUE!</v>
      </c>
      <c r="H50" s="152">
        <f t="shared" si="16"/>
        <v>51138552</v>
      </c>
      <c r="I50" s="152">
        <f t="shared" si="16"/>
        <v>10917946</v>
      </c>
      <c r="J50" s="152">
        <f t="shared" si="16"/>
        <v>11801000</v>
      </c>
      <c r="K50" s="152">
        <f t="shared" si="16"/>
        <v>10002000</v>
      </c>
      <c r="L50" s="152">
        <f t="shared" si="16"/>
        <v>4050000</v>
      </c>
      <c r="M50" s="152">
        <f t="shared" si="16"/>
        <v>1500000</v>
      </c>
      <c r="N50" s="153">
        <f t="shared" si="16"/>
        <v>38270946</v>
      </c>
    </row>
    <row r="51" spans="1:14" ht="36.75" customHeight="1">
      <c r="A51" s="150"/>
      <c r="B51" s="149"/>
      <c r="C51" s="103" t="s">
        <v>27</v>
      </c>
      <c r="D51" s="108" t="s">
        <v>178</v>
      </c>
      <c r="E51" s="108" t="s">
        <v>164</v>
      </c>
      <c r="F51" s="109">
        <v>2008</v>
      </c>
      <c r="G51" s="109">
        <v>2020</v>
      </c>
      <c r="H51" s="105">
        <f aca="true" t="shared" si="17" ref="H51:M51">H52+H53</f>
        <v>51138552</v>
      </c>
      <c r="I51" s="105">
        <f t="shared" si="17"/>
        <v>10917946</v>
      </c>
      <c r="J51" s="105">
        <f t="shared" si="17"/>
        <v>11801000</v>
      </c>
      <c r="K51" s="105">
        <f t="shared" si="17"/>
        <v>10002000</v>
      </c>
      <c r="L51" s="105">
        <f t="shared" si="17"/>
        <v>4050000</v>
      </c>
      <c r="M51" s="105">
        <f t="shared" si="17"/>
        <v>1500000</v>
      </c>
      <c r="N51" s="105">
        <f>N52+N53</f>
        <v>38270946</v>
      </c>
    </row>
    <row r="52" spans="1:14" s="17" customFormat="1" ht="19.5" customHeight="1">
      <c r="A52" s="150"/>
      <c r="B52" s="149"/>
      <c r="C52" s="110"/>
      <c r="D52" s="106" t="s">
        <v>81</v>
      </c>
      <c r="E52" s="107" t="s">
        <v>24</v>
      </c>
      <c r="F52" s="107" t="s">
        <v>24</v>
      </c>
      <c r="G52" s="107" t="s">
        <v>24</v>
      </c>
      <c r="H52" s="101"/>
      <c r="I52" s="101"/>
      <c r="J52" s="101"/>
      <c r="K52" s="101"/>
      <c r="L52" s="101"/>
      <c r="M52" s="101"/>
      <c r="N52" s="102">
        <f>SUM(I52:M52)</f>
        <v>0</v>
      </c>
    </row>
    <row r="53" spans="1:14" s="17" customFormat="1" ht="19.5" customHeight="1">
      <c r="A53" s="150"/>
      <c r="B53" s="149"/>
      <c r="C53" s="110"/>
      <c r="D53" s="106" t="s">
        <v>140</v>
      </c>
      <c r="E53" s="107" t="s">
        <v>24</v>
      </c>
      <c r="F53" s="107" t="s">
        <v>24</v>
      </c>
      <c r="G53" s="107" t="s">
        <v>24</v>
      </c>
      <c r="H53" s="101">
        <v>51138552</v>
      </c>
      <c r="I53" s="101">
        <v>10917946</v>
      </c>
      <c r="J53" s="101">
        <v>11801000</v>
      </c>
      <c r="K53" s="101">
        <v>10002000</v>
      </c>
      <c r="L53" s="101">
        <v>4050000</v>
      </c>
      <c r="M53" s="101">
        <v>1500000</v>
      </c>
      <c r="N53" s="102">
        <f>SUM(I53:M53)</f>
        <v>38270946</v>
      </c>
    </row>
    <row r="54" spans="1:14" s="17" customFormat="1" ht="40.5" customHeight="1">
      <c r="A54" s="150"/>
      <c r="B54" s="149"/>
      <c r="C54" s="111" t="s">
        <v>35</v>
      </c>
      <c r="D54" s="111" t="s">
        <v>165</v>
      </c>
      <c r="E54" s="112" t="s">
        <v>164</v>
      </c>
      <c r="F54" s="112">
        <v>2008</v>
      </c>
      <c r="G54" s="112">
        <v>2014</v>
      </c>
      <c r="H54" s="99">
        <f aca="true" t="shared" si="18" ref="H54:M54">H55+H56</f>
        <v>1229547</v>
      </c>
      <c r="I54" s="99">
        <f t="shared" si="18"/>
        <v>154630</v>
      </c>
      <c r="J54" s="99">
        <f t="shared" si="18"/>
        <v>500000</v>
      </c>
      <c r="K54" s="99">
        <f t="shared" si="18"/>
        <v>0</v>
      </c>
      <c r="L54" s="99">
        <f t="shared" si="18"/>
        <v>0</v>
      </c>
      <c r="M54" s="99">
        <f t="shared" si="18"/>
        <v>0</v>
      </c>
      <c r="N54" s="100">
        <f aca="true" t="shared" si="19" ref="N54:N71">SUM(I54:M54)</f>
        <v>654630</v>
      </c>
    </row>
    <row r="55" spans="1:14" s="17" customFormat="1" ht="19.5" customHeight="1">
      <c r="A55" s="150"/>
      <c r="B55" s="149"/>
      <c r="C55" s="110"/>
      <c r="D55" s="106" t="s">
        <v>81</v>
      </c>
      <c r="E55" s="107" t="s">
        <v>24</v>
      </c>
      <c r="F55" s="107" t="s">
        <v>24</v>
      </c>
      <c r="G55" s="107" t="s">
        <v>24</v>
      </c>
      <c r="H55" s="101"/>
      <c r="I55" s="101"/>
      <c r="J55" s="101"/>
      <c r="K55" s="101"/>
      <c r="L55" s="101"/>
      <c r="M55" s="101"/>
      <c r="N55" s="102">
        <f t="shared" si="19"/>
        <v>0</v>
      </c>
    </row>
    <row r="56" spans="1:14" s="17" customFormat="1" ht="19.5" customHeight="1">
      <c r="A56" s="150"/>
      <c r="B56" s="149"/>
      <c r="C56" s="110"/>
      <c r="D56" s="106" t="s">
        <v>140</v>
      </c>
      <c r="E56" s="107" t="s">
        <v>24</v>
      </c>
      <c r="F56" s="107" t="s">
        <v>24</v>
      </c>
      <c r="G56" s="107" t="s">
        <v>24</v>
      </c>
      <c r="H56" s="101">
        <v>1229547</v>
      </c>
      <c r="I56" s="101">
        <v>154630</v>
      </c>
      <c r="J56" s="101">
        <v>500000</v>
      </c>
      <c r="K56" s="101">
        <v>0</v>
      </c>
      <c r="L56" s="101"/>
      <c r="M56" s="101"/>
      <c r="N56" s="102">
        <f t="shared" si="19"/>
        <v>654630</v>
      </c>
    </row>
    <row r="57" spans="1:14" s="17" customFormat="1" ht="35.25" customHeight="1">
      <c r="A57" s="150"/>
      <c r="B57" s="149"/>
      <c r="C57" s="111" t="s">
        <v>36</v>
      </c>
      <c r="D57" s="111" t="s">
        <v>166</v>
      </c>
      <c r="E57" s="112" t="s">
        <v>164</v>
      </c>
      <c r="F57" s="112">
        <v>2010</v>
      </c>
      <c r="G57" s="112">
        <v>2012</v>
      </c>
      <c r="H57" s="99">
        <f aca="true" t="shared" si="20" ref="H57:M57">SUM(H58:H59)</f>
        <v>4221947</v>
      </c>
      <c r="I57" s="99">
        <f t="shared" si="20"/>
        <v>3757847</v>
      </c>
      <c r="J57" s="99">
        <f t="shared" si="20"/>
        <v>150000</v>
      </c>
      <c r="K57" s="99">
        <f t="shared" si="20"/>
        <v>0</v>
      </c>
      <c r="L57" s="99">
        <f t="shared" si="20"/>
        <v>0</v>
      </c>
      <c r="M57" s="99">
        <f t="shared" si="20"/>
        <v>0</v>
      </c>
      <c r="N57" s="100">
        <f t="shared" si="19"/>
        <v>3907847</v>
      </c>
    </row>
    <row r="58" spans="1:14" s="17" customFormat="1" ht="19.5" customHeight="1">
      <c r="A58" s="150"/>
      <c r="B58" s="149"/>
      <c r="C58" s="110"/>
      <c r="D58" s="106" t="s">
        <v>81</v>
      </c>
      <c r="E58" s="107" t="s">
        <v>24</v>
      </c>
      <c r="F58" s="107" t="s">
        <v>24</v>
      </c>
      <c r="G58" s="107" t="s">
        <v>24</v>
      </c>
      <c r="H58" s="101"/>
      <c r="I58" s="101"/>
      <c r="J58" s="101"/>
      <c r="K58" s="101"/>
      <c r="L58" s="101"/>
      <c r="M58" s="101"/>
      <c r="N58" s="102">
        <f t="shared" si="19"/>
        <v>0</v>
      </c>
    </row>
    <row r="59" spans="1:14" s="17" customFormat="1" ht="19.5" customHeight="1">
      <c r="A59" s="150"/>
      <c r="B59" s="149"/>
      <c r="C59" s="110"/>
      <c r="D59" s="106" t="s">
        <v>140</v>
      </c>
      <c r="E59" s="107" t="s">
        <v>24</v>
      </c>
      <c r="F59" s="107" t="s">
        <v>24</v>
      </c>
      <c r="G59" s="107" t="s">
        <v>24</v>
      </c>
      <c r="H59" s="101">
        <v>4221947</v>
      </c>
      <c r="I59" s="101">
        <v>3757847</v>
      </c>
      <c r="J59" s="101">
        <v>150000</v>
      </c>
      <c r="K59" s="101"/>
      <c r="L59" s="101"/>
      <c r="M59" s="101"/>
      <c r="N59" s="102">
        <f t="shared" si="19"/>
        <v>3907847</v>
      </c>
    </row>
    <row r="60" spans="1:14" s="17" customFormat="1" ht="53.25" customHeight="1">
      <c r="A60" s="150"/>
      <c r="B60" s="149"/>
      <c r="C60" s="111" t="s">
        <v>167</v>
      </c>
      <c r="D60" s="111" t="s">
        <v>168</v>
      </c>
      <c r="E60" s="112" t="s">
        <v>169</v>
      </c>
      <c r="F60" s="112">
        <v>2009</v>
      </c>
      <c r="G60" s="112">
        <v>2011</v>
      </c>
      <c r="H60" s="99">
        <f aca="true" t="shared" si="21" ref="H60:M60">SUM(H61:H62)</f>
        <v>7549659</v>
      </c>
      <c r="I60" s="99">
        <f t="shared" si="21"/>
        <v>4472659</v>
      </c>
      <c r="J60" s="99">
        <f t="shared" si="21"/>
        <v>0</v>
      </c>
      <c r="K60" s="99">
        <f t="shared" si="21"/>
        <v>0</v>
      </c>
      <c r="L60" s="99">
        <f t="shared" si="21"/>
        <v>0</v>
      </c>
      <c r="M60" s="99">
        <f t="shared" si="21"/>
        <v>0</v>
      </c>
      <c r="N60" s="100">
        <f t="shared" si="19"/>
        <v>4472659</v>
      </c>
    </row>
    <row r="61" spans="1:14" s="17" customFormat="1" ht="19.5" customHeight="1">
      <c r="A61" s="150"/>
      <c r="B61" s="149"/>
      <c r="C61" s="110"/>
      <c r="D61" s="106" t="s">
        <v>81</v>
      </c>
      <c r="E61" s="107" t="s">
        <v>24</v>
      </c>
      <c r="F61" s="107" t="s">
        <v>24</v>
      </c>
      <c r="G61" s="107" t="s">
        <v>24</v>
      </c>
      <c r="H61" s="101"/>
      <c r="I61" s="101"/>
      <c r="J61" s="101"/>
      <c r="K61" s="101"/>
      <c r="L61" s="101"/>
      <c r="M61" s="101"/>
      <c r="N61" s="102">
        <f t="shared" si="19"/>
        <v>0</v>
      </c>
    </row>
    <row r="62" spans="1:14" s="17" customFormat="1" ht="19.5" customHeight="1">
      <c r="A62" s="150"/>
      <c r="B62" s="149"/>
      <c r="C62" s="110"/>
      <c r="D62" s="106" t="s">
        <v>140</v>
      </c>
      <c r="E62" s="107" t="s">
        <v>24</v>
      </c>
      <c r="F62" s="107" t="s">
        <v>24</v>
      </c>
      <c r="G62" s="107" t="s">
        <v>24</v>
      </c>
      <c r="H62" s="101">
        <v>7549659</v>
      </c>
      <c r="I62" s="101">
        <v>4472659</v>
      </c>
      <c r="J62" s="101">
        <v>0</v>
      </c>
      <c r="K62" s="101">
        <v>0</v>
      </c>
      <c r="L62" s="101"/>
      <c r="M62" s="101"/>
      <c r="N62" s="102">
        <f t="shared" si="19"/>
        <v>4472659</v>
      </c>
    </row>
    <row r="63" spans="1:14" s="17" customFormat="1" ht="35.25" customHeight="1">
      <c r="A63" s="150"/>
      <c r="B63" s="149"/>
      <c r="C63" s="111" t="s">
        <v>170</v>
      </c>
      <c r="D63" s="111" t="s">
        <v>171</v>
      </c>
      <c r="E63" s="112" t="s">
        <v>172</v>
      </c>
      <c r="F63" s="112">
        <v>2008</v>
      </c>
      <c r="G63" s="112">
        <v>2011</v>
      </c>
      <c r="H63" s="99">
        <f aca="true" t="shared" si="22" ref="H63:M63">SUM(H64:H65)</f>
        <v>401298</v>
      </c>
      <c r="I63" s="99">
        <f t="shared" si="22"/>
        <v>299554</v>
      </c>
      <c r="J63" s="99">
        <f t="shared" si="22"/>
        <v>0</v>
      </c>
      <c r="K63" s="99">
        <f t="shared" si="22"/>
        <v>0</v>
      </c>
      <c r="L63" s="99">
        <f t="shared" si="22"/>
        <v>0</v>
      </c>
      <c r="M63" s="99">
        <f t="shared" si="22"/>
        <v>0</v>
      </c>
      <c r="N63" s="100">
        <f t="shared" si="19"/>
        <v>299554</v>
      </c>
    </row>
    <row r="64" spans="1:14" s="17" customFormat="1" ht="19.5" customHeight="1">
      <c r="A64" s="150"/>
      <c r="B64" s="149"/>
      <c r="C64" s="110"/>
      <c r="D64" s="106" t="s">
        <v>81</v>
      </c>
      <c r="E64" s="107" t="s">
        <v>24</v>
      </c>
      <c r="F64" s="107" t="s">
        <v>24</v>
      </c>
      <c r="G64" s="107" t="s">
        <v>24</v>
      </c>
      <c r="H64" s="101"/>
      <c r="I64" s="101"/>
      <c r="J64" s="101"/>
      <c r="K64" s="101"/>
      <c r="L64" s="101"/>
      <c r="M64" s="101"/>
      <c r="N64" s="102">
        <f t="shared" si="19"/>
        <v>0</v>
      </c>
    </row>
    <row r="65" spans="1:14" s="17" customFormat="1" ht="19.5" customHeight="1">
      <c r="A65" s="150"/>
      <c r="B65" s="149"/>
      <c r="C65" s="110"/>
      <c r="D65" s="106" t="s">
        <v>140</v>
      </c>
      <c r="E65" s="107" t="s">
        <v>24</v>
      </c>
      <c r="F65" s="107" t="s">
        <v>24</v>
      </c>
      <c r="G65" s="107" t="s">
        <v>24</v>
      </c>
      <c r="H65" s="101">
        <v>401298</v>
      </c>
      <c r="I65" s="101">
        <v>299554</v>
      </c>
      <c r="J65" s="101"/>
      <c r="K65" s="101"/>
      <c r="L65" s="101"/>
      <c r="M65" s="101"/>
      <c r="N65" s="102">
        <f t="shared" si="19"/>
        <v>299554</v>
      </c>
    </row>
    <row r="66" spans="1:14" s="17" customFormat="1" ht="63" customHeight="1">
      <c r="A66" s="150"/>
      <c r="B66" s="149"/>
      <c r="C66" s="111" t="s">
        <v>173</v>
      </c>
      <c r="D66" s="111" t="s">
        <v>175</v>
      </c>
      <c r="E66" s="112" t="s">
        <v>164</v>
      </c>
      <c r="F66" s="112">
        <v>2008</v>
      </c>
      <c r="G66" s="112">
        <v>2015</v>
      </c>
      <c r="H66" s="99">
        <f>SUM(H67:H68)</f>
        <v>23438243</v>
      </c>
      <c r="I66" s="99">
        <f>SUM(I67:I68)</f>
        <v>2477316</v>
      </c>
      <c r="J66" s="99">
        <f>SUM(J68)</f>
        <v>1606000</v>
      </c>
      <c r="K66" s="99">
        <f>SUM(K68)</f>
        <v>1435384</v>
      </c>
      <c r="L66" s="99">
        <f>SUM(L68)</f>
        <v>4000000</v>
      </c>
      <c r="M66" s="99">
        <f>SUM(M68)</f>
        <v>4000000</v>
      </c>
      <c r="N66" s="100">
        <f t="shared" si="19"/>
        <v>13518700</v>
      </c>
    </row>
    <row r="67" spans="1:14" s="17" customFormat="1" ht="19.5" customHeight="1">
      <c r="A67" s="150"/>
      <c r="B67" s="149"/>
      <c r="C67" s="110"/>
      <c r="D67" s="106" t="s">
        <v>81</v>
      </c>
      <c r="E67" s="107" t="s">
        <v>24</v>
      </c>
      <c r="F67" s="107" t="s">
        <v>24</v>
      </c>
      <c r="G67" s="107" t="s">
        <v>24</v>
      </c>
      <c r="H67" s="101"/>
      <c r="I67" s="101"/>
      <c r="J67" s="101"/>
      <c r="K67" s="101"/>
      <c r="L67" s="101"/>
      <c r="M67" s="101"/>
      <c r="N67" s="102">
        <f t="shared" si="19"/>
        <v>0</v>
      </c>
    </row>
    <row r="68" spans="1:14" s="17" customFormat="1" ht="19.5" customHeight="1">
      <c r="A68" s="150"/>
      <c r="B68" s="149"/>
      <c r="C68" s="110"/>
      <c r="D68" s="106" t="s">
        <v>140</v>
      </c>
      <c r="E68" s="107" t="s">
        <v>24</v>
      </c>
      <c r="F68" s="107" t="s">
        <v>24</v>
      </c>
      <c r="G68" s="107" t="s">
        <v>24</v>
      </c>
      <c r="H68" s="101">
        <v>23438243</v>
      </c>
      <c r="I68" s="101">
        <v>2477316</v>
      </c>
      <c r="J68" s="101">
        <v>1606000</v>
      </c>
      <c r="K68" s="101">
        <v>1435384</v>
      </c>
      <c r="L68" s="101">
        <v>4000000</v>
      </c>
      <c r="M68" s="101">
        <v>4000000</v>
      </c>
      <c r="N68" s="102">
        <f t="shared" si="19"/>
        <v>13518700</v>
      </c>
    </row>
    <row r="69" spans="1:14" s="17" customFormat="1" ht="32.25" customHeight="1">
      <c r="A69" s="150"/>
      <c r="B69" s="149"/>
      <c r="C69" s="111" t="s">
        <v>174</v>
      </c>
      <c r="D69" s="111" t="s">
        <v>176</v>
      </c>
      <c r="E69" s="112" t="s">
        <v>164</v>
      </c>
      <c r="F69" s="112">
        <v>2009</v>
      </c>
      <c r="G69" s="112">
        <v>2012</v>
      </c>
      <c r="H69" s="99">
        <f aca="true" t="shared" si="23" ref="H69:M69">SUM(H70:H71)</f>
        <v>714900</v>
      </c>
      <c r="I69" s="99">
        <f t="shared" si="23"/>
        <v>203557</v>
      </c>
      <c r="J69" s="99">
        <f t="shared" si="23"/>
        <v>0</v>
      </c>
      <c r="K69" s="99">
        <f t="shared" si="23"/>
        <v>0</v>
      </c>
      <c r="L69" s="99">
        <f t="shared" si="23"/>
        <v>0</v>
      </c>
      <c r="M69" s="99">
        <f t="shared" si="23"/>
        <v>0</v>
      </c>
      <c r="N69" s="100">
        <f t="shared" si="19"/>
        <v>203557</v>
      </c>
    </row>
    <row r="70" spans="1:14" s="17" customFormat="1" ht="21.75" customHeight="1">
      <c r="A70" s="150"/>
      <c r="B70" s="149"/>
      <c r="C70" s="110"/>
      <c r="D70" s="106" t="s">
        <v>81</v>
      </c>
      <c r="E70" s="107" t="s">
        <v>24</v>
      </c>
      <c r="F70" s="107" t="s">
        <v>24</v>
      </c>
      <c r="G70" s="107" t="s">
        <v>24</v>
      </c>
      <c r="H70" s="101"/>
      <c r="I70" s="101"/>
      <c r="J70" s="101"/>
      <c r="K70" s="101"/>
      <c r="L70" s="101"/>
      <c r="M70" s="101"/>
      <c r="N70" s="102">
        <f t="shared" si="19"/>
        <v>0</v>
      </c>
    </row>
    <row r="71" spans="1:14" s="17" customFormat="1" ht="24.75" customHeight="1">
      <c r="A71" s="150"/>
      <c r="B71" s="149"/>
      <c r="C71" s="110"/>
      <c r="D71" s="106" t="s">
        <v>140</v>
      </c>
      <c r="E71" s="107" t="s">
        <v>24</v>
      </c>
      <c r="F71" s="107" t="s">
        <v>24</v>
      </c>
      <c r="G71" s="107" t="s">
        <v>24</v>
      </c>
      <c r="H71" s="101">
        <v>714900</v>
      </c>
      <c r="I71" s="101">
        <v>203557</v>
      </c>
      <c r="J71" s="101"/>
      <c r="K71" s="101"/>
      <c r="L71" s="101"/>
      <c r="M71" s="101"/>
      <c r="N71" s="102">
        <f t="shared" si="19"/>
        <v>203557</v>
      </c>
    </row>
    <row r="72" spans="1:14" s="7" customFormat="1" ht="32.25" customHeight="1">
      <c r="A72" s="150"/>
      <c r="B72" s="149" t="s">
        <v>92</v>
      </c>
      <c r="C72" s="137" t="s">
        <v>93</v>
      </c>
      <c r="D72" s="137"/>
      <c r="E72" s="39" t="s">
        <v>24</v>
      </c>
      <c r="F72" s="39" t="s">
        <v>24</v>
      </c>
      <c r="G72" s="39" t="s">
        <v>24</v>
      </c>
      <c r="H72" s="29">
        <f>H73+H74</f>
        <v>0</v>
      </c>
      <c r="I72" s="29">
        <f aca="true" t="shared" si="24" ref="I72:N72">I73+I74</f>
        <v>0</v>
      </c>
      <c r="J72" s="29">
        <f t="shared" si="24"/>
        <v>0</v>
      </c>
      <c r="K72" s="29">
        <f t="shared" si="24"/>
        <v>0</v>
      </c>
      <c r="L72" s="29">
        <f t="shared" si="24"/>
        <v>0</v>
      </c>
      <c r="M72" s="29">
        <f t="shared" si="24"/>
        <v>0</v>
      </c>
      <c r="N72" s="29">
        <f t="shared" si="24"/>
        <v>0</v>
      </c>
    </row>
    <row r="73" spans="1:14" ht="33" customHeight="1">
      <c r="A73" s="150"/>
      <c r="B73" s="149"/>
      <c r="C73" s="40" t="s">
        <v>27</v>
      </c>
      <c r="D73" s="35" t="s">
        <v>128</v>
      </c>
      <c r="E73" s="32" t="s">
        <v>24</v>
      </c>
      <c r="F73" s="32" t="s">
        <v>24</v>
      </c>
      <c r="G73" s="32" t="s">
        <v>24</v>
      </c>
      <c r="H73" s="34"/>
      <c r="I73" s="41"/>
      <c r="J73" s="41"/>
      <c r="K73" s="41"/>
      <c r="L73" s="41"/>
      <c r="M73" s="41"/>
      <c r="N73" s="33">
        <f>SUM(I73:M73)</f>
        <v>0</v>
      </c>
    </row>
    <row r="74" spans="1:14" ht="39" customHeight="1">
      <c r="A74" s="150"/>
      <c r="B74" s="149"/>
      <c r="C74" s="40" t="s">
        <v>35</v>
      </c>
      <c r="D74" s="35" t="s">
        <v>128</v>
      </c>
      <c r="E74" s="32" t="s">
        <v>24</v>
      </c>
      <c r="F74" s="32" t="s">
        <v>24</v>
      </c>
      <c r="G74" s="32" t="s">
        <v>24</v>
      </c>
      <c r="H74" s="34"/>
      <c r="I74" s="41"/>
      <c r="J74" s="41"/>
      <c r="K74" s="41"/>
      <c r="L74" s="41"/>
      <c r="M74" s="41"/>
      <c r="N74" s="33">
        <f>SUM(I74:M74)</f>
        <v>0</v>
      </c>
    </row>
    <row r="75" spans="1:14" ht="56.25" customHeight="1">
      <c r="A75" s="89"/>
      <c r="B75" s="90"/>
      <c r="C75" s="91"/>
      <c r="D75" s="92"/>
      <c r="E75" s="93"/>
      <c r="F75" s="93"/>
      <c r="G75" s="93"/>
      <c r="H75" s="94"/>
      <c r="I75" s="95"/>
      <c r="J75" s="95"/>
      <c r="K75" s="95"/>
      <c r="L75" s="95"/>
      <c r="M75" s="95"/>
      <c r="N75" s="96"/>
    </row>
    <row r="76" spans="1:14" ht="24" customHeight="1">
      <c r="A76" s="89"/>
      <c r="B76" s="90"/>
      <c r="C76" s="91"/>
      <c r="D76" s="92"/>
      <c r="E76" s="93"/>
      <c r="F76" s="93"/>
      <c r="G76" s="93"/>
      <c r="H76" s="94"/>
      <c r="I76" s="95"/>
      <c r="J76" s="95"/>
      <c r="K76" s="95" t="s">
        <v>199</v>
      </c>
      <c r="L76" s="95"/>
      <c r="M76" s="95"/>
      <c r="N76" s="96"/>
    </row>
    <row r="77" spans="1:14" ht="24" customHeight="1">
      <c r="A77" s="89"/>
      <c r="B77" s="90"/>
      <c r="C77" s="91"/>
      <c r="D77" s="92"/>
      <c r="E77" s="93"/>
      <c r="F77" s="93"/>
      <c r="G77" s="93"/>
      <c r="H77" s="94"/>
      <c r="I77" s="95"/>
      <c r="J77" s="95"/>
      <c r="K77" s="95"/>
      <c r="L77" s="95"/>
      <c r="M77" s="95"/>
      <c r="N77" s="96"/>
    </row>
    <row r="78" spans="1:14" ht="24" customHeight="1">
      <c r="A78" s="89"/>
      <c r="B78" s="90"/>
      <c r="C78" s="91"/>
      <c r="D78" s="92"/>
      <c r="E78" s="93"/>
      <c r="F78" s="93"/>
      <c r="G78" s="93"/>
      <c r="H78" s="94"/>
      <c r="I78" s="95"/>
      <c r="J78" s="95"/>
      <c r="K78" s="95" t="s">
        <v>200</v>
      </c>
      <c r="L78" s="95"/>
      <c r="M78" s="95"/>
      <c r="N78" s="96"/>
    </row>
    <row r="79" spans="1:14" ht="24" customHeight="1">
      <c r="A79" s="89"/>
      <c r="B79" s="90"/>
      <c r="C79" s="91"/>
      <c r="D79" s="92"/>
      <c r="E79" s="93"/>
      <c r="F79" s="93"/>
      <c r="G79" s="93"/>
      <c r="H79" s="94"/>
      <c r="I79" s="95"/>
      <c r="J79" s="95"/>
      <c r="K79" s="95"/>
      <c r="L79" s="95"/>
      <c r="M79" s="95"/>
      <c r="N79" s="96"/>
    </row>
  </sheetData>
  <sheetProtection/>
  <mergeCells count="34">
    <mergeCell ref="C15:D15"/>
    <mergeCell ref="A13:A74"/>
    <mergeCell ref="C50:N50"/>
    <mergeCell ref="B10:D10"/>
    <mergeCell ref="B11:D11"/>
    <mergeCell ref="B12:D12"/>
    <mergeCell ref="C72:D72"/>
    <mergeCell ref="B47:B71"/>
    <mergeCell ref="B72:B74"/>
    <mergeCell ref="B27:B36"/>
    <mergeCell ref="B37:B46"/>
    <mergeCell ref="C40:N40"/>
    <mergeCell ref="C39:D39"/>
    <mergeCell ref="C30:N30"/>
    <mergeCell ref="A5:N5"/>
    <mergeCell ref="B13:N13"/>
    <mergeCell ref="C17:N17"/>
    <mergeCell ref="E7:E8"/>
    <mergeCell ref="F7:G7"/>
    <mergeCell ref="H7:H8"/>
    <mergeCell ref="C14:D14"/>
    <mergeCell ref="A7:A8"/>
    <mergeCell ref="C16:D16"/>
    <mergeCell ref="B14:B26"/>
    <mergeCell ref="C47:D47"/>
    <mergeCell ref="N7:N8"/>
    <mergeCell ref="I7:M7"/>
    <mergeCell ref="C27:D27"/>
    <mergeCell ref="C28:D28"/>
    <mergeCell ref="C29:D29"/>
    <mergeCell ref="C37:D37"/>
    <mergeCell ref="C38:D38"/>
    <mergeCell ref="B7:D8"/>
    <mergeCell ref="B9:D9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krasulak lucyna</cp:lastModifiedBy>
  <cp:lastPrinted>2011-08-22T07:04:13Z</cp:lastPrinted>
  <dcterms:created xsi:type="dcterms:W3CDTF">2010-07-28T16:34:46Z</dcterms:created>
  <dcterms:modified xsi:type="dcterms:W3CDTF">2011-08-29T07:49:04Z</dcterms:modified>
  <cp:category/>
  <cp:version/>
  <cp:contentType/>
  <cp:contentStatus/>
</cp:coreProperties>
</file>