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'zał_1_WPF'!$A$1:$M$93</definedName>
  </definedNames>
  <calcPr fullCalcOnLoad="1"/>
</workbook>
</file>

<file path=xl/sharedStrings.xml><?xml version="1.0" encoding="utf-8"?>
<sst xmlns="http://schemas.openxmlformats.org/spreadsheetml/2006/main" count="471" uniqueCount="195">
  <si>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</si>
  <si>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</si>
  <si>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</si>
  <si>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</si>
  <si>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</si>
  <si>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</si>
  <si>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</si>
  <si>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</si>
  <si>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</si>
  <si>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</si>
  <si>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</si>
  <si>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</si>
  <si>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</si>
  <si>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</si>
  <si>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</si>
  <si>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</si>
  <si>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</si>
  <si>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</si>
  <si>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</si>
  <si>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</si>
  <si>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</si>
  <si>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</si>
  <si>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</si>
  <si>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</si>
  <si>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</si>
  <si>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</si>
  <si>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</si>
  <si>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</si>
  <si>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</si>
  <si>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</si>
  <si>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</si>
  <si>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</si>
  <si>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</si>
  <si>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</si>
  <si>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</si>
  <si>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</si>
  <si>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</si>
  <si>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</si>
  <si>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</si>
  <si>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</si>
  <si>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</si>
  <si>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</si>
  <si>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</si>
  <si>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</si>
  <si>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</si>
  <si>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</si>
  <si>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</si>
  <si>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</si>
  <si>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</si>
  <si>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</si>
  <si>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</si>
  <si>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</si>
  <si>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</si>
  <si>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</si>
  <si>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</si>
  <si>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</si>
  <si>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</si>
  <si>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</si>
  <si>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</si>
  <si>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</si>
  <si>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</si>
  <si>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</si>
  <si>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</si>
  <si>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</si>
  <si>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</si>
  <si>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</si>
  <si>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</si>
  <si>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</si>
  <si>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</si>
  <si>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</si>
  <si>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</si>
  <si>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</si>
  <si>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</si>
  <si>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</si>
  <si>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</si>
  <si>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</si>
  <si>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</si>
  <si>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</si>
  <si>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</si>
  <si>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</si>
  <si>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</si>
  <si>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</si>
  <si>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</si>
  <si>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</si>
  <si>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</si>
  <si>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</si>
  <si>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</si>
  <si>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</si>
  <si>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</si>
  <si>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</si>
  <si>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</si>
  <si>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</si>
  <si>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</si>
  <si>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</si>
  <si>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</si>
  <si>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</si>
  <si>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</si>
  <si>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</si>
  <si>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</si>
  <si>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</si>
  <si>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</si>
  <si>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</si>
  <si>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</si>
  <si>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</si>
  <si>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</si>
  <si>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</si>
  <si>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</si>
  <si>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</si>
  <si>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</si>
  <si>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</si>
  <si>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</si>
  <si>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</si>
  <si>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</si>
  <si>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</si>
  <si>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</si>
  <si>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</si>
  <si>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</si>
  <si>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</si>
  <si>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</si>
  <si>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</si>
  <si>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</si>
  <si>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</si>
  <si>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</si>
  <si>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</si>
  <si>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</si>
  <si>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</si>
  <si>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</si>
  <si>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</si>
  <si>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</si>
  <si>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</si>
  <si>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</si>
  <si>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</si>
  <si>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</si>
  <si>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</si>
  <si>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</si>
  <si>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</si>
  <si>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Regionalny Program Operacyjny (RPO)</t>
  </si>
  <si>
    <t>Program Operacyjny Kapitał Ludzki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</si>
  <si>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</si>
  <si>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</si>
  <si>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</si>
  <si>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</si>
  <si>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</si>
  <si>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</si>
  <si>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</si>
  <si>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</si>
  <si>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</si>
  <si>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</si>
  <si>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2016 r.</t>
  </si>
  <si>
    <t>2017 r.</t>
  </si>
  <si>
    <t>2018 r.</t>
  </si>
  <si>
    <t>WIELOLETNIA PROGNOZA FINANSOWA GMINY BIAŁE BŁOTA</t>
  </si>
  <si>
    <t>Relacja, o której mowa w art. 170 ustawy z 30 czerwca 2005 r.               o finansach publicznych po wyłączeniach (max 60%)</t>
  </si>
  <si>
    <r>
      <t>różnica pomiędzy dochodami bieżącymi i wydatkami bieżącymi bez obsługi długu (poz. 1.1. - poz. 2);</t>
    </r>
    <r>
      <rPr>
        <b/>
        <i/>
        <sz val="14"/>
        <color indexed="10"/>
        <rFont val="Times New Roman"/>
        <family val="1"/>
      </rPr>
      <t xml:space="preserve"> począwszy od 2011 r. wymagana kwota </t>
    </r>
    <r>
      <rPr>
        <b/>
        <sz val="14"/>
        <color indexed="10"/>
        <rFont val="Times New Roman"/>
        <family val="1"/>
      </rPr>
      <t>≥</t>
    </r>
    <r>
      <rPr>
        <b/>
        <i/>
        <sz val="14"/>
        <color indexed="10"/>
        <rFont val="Times New Roman"/>
        <family val="1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</si>
  <si>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4"/>
        <rFont val="Times New Roman"/>
        <family val="1"/>
      </rPr>
      <t xml:space="preserve"> (poz. 1.1. - poz. 2 + poz. 4); </t>
    </r>
    <r>
      <rPr>
        <b/>
        <i/>
        <sz val="14"/>
        <color indexed="10"/>
        <rFont val="Times New Roman"/>
        <family val="1"/>
      </rPr>
      <t xml:space="preserve">począwszy od 2011 r. wymagana kwota </t>
    </r>
    <r>
      <rPr>
        <b/>
        <sz val="14"/>
        <color indexed="10"/>
        <rFont val="Times New Roman"/>
        <family val="1"/>
      </rPr>
      <t>≥</t>
    </r>
    <r>
      <rPr>
        <b/>
        <i/>
        <sz val="14"/>
        <color indexed="10"/>
        <rFont val="Times New Roman"/>
        <family val="1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</si>
  <si>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4"/>
        <color indexed="10"/>
        <rFont val="Times New Roman"/>
        <family val="1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</si>
  <si>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4"/>
        <color indexed="10"/>
        <rFont val="Times New Roman"/>
        <family val="1"/>
      </rPr>
      <t xml:space="preserve"> od 2011 r. wymagana wartość  ≥ 0</t>
    </r>
  </si>
  <si>
    <t>2016 rok</t>
  </si>
  <si>
    <t>2017 rok</t>
  </si>
  <si>
    <t>2018 rok</t>
  </si>
  <si>
    <t>wieloletnie umowy o partnerstwie publiczno - prywatnym</t>
  </si>
  <si>
    <t>Urząd Gminy Białe Błota</t>
  </si>
  <si>
    <t xml:space="preserve">Informatyka </t>
  </si>
  <si>
    <t>4)</t>
  </si>
  <si>
    <t xml:space="preserve">Budowa, modernizacja i termomodernizacja placówek oświatowych </t>
  </si>
  <si>
    <t>Urząd Gminy Białe Błota i GZEAS</t>
  </si>
  <si>
    <t>5)</t>
  </si>
  <si>
    <t>Gospodarka komunalna i ochrona środowiska - budowa kanalizacji sanitarnej i oświetlenia ulic na terenie Gminy Białe Błota</t>
  </si>
  <si>
    <t xml:space="preserve">         z tego:</t>
  </si>
  <si>
    <t>Budowa dróg, chodników i ścieżek na terenie Gminy Białe Błota</t>
  </si>
  <si>
    <t>Rady Gminy Białe Błota</t>
  </si>
  <si>
    <t>Załącznik nr 1</t>
  </si>
  <si>
    <t>2019 r.</t>
  </si>
  <si>
    <t>2019 rok</t>
  </si>
  <si>
    <t>Załącznik nr 2</t>
  </si>
  <si>
    <t>2009 rok</t>
  </si>
  <si>
    <t xml:space="preserve">2010 rok </t>
  </si>
  <si>
    <t>Kultura fizyczna - budowa obiektów sportowych</t>
  </si>
  <si>
    <t>Błota</t>
  </si>
  <si>
    <t xml:space="preserve">Rady Gminy Białe </t>
  </si>
  <si>
    <t>PRZEDSIĘWZIĘCIA REALIZOWANE W LATACH 2012 - 2015</t>
  </si>
  <si>
    <t>do Uchwały Nr RGK.</t>
  </si>
  <si>
    <t>Przewodniczący Rady Gminy</t>
  </si>
  <si>
    <t xml:space="preserve">Przewodniczący </t>
  </si>
  <si>
    <t>Rady Gminy</t>
  </si>
  <si>
    <t xml:space="preserve">Wykonanie 2011 rok             </t>
  </si>
  <si>
    <t xml:space="preserve">Wykonanie 2011 rok          </t>
  </si>
  <si>
    <t>Henryk  Sykut</t>
  </si>
  <si>
    <t xml:space="preserve">Sykut </t>
  </si>
  <si>
    <t xml:space="preserve">                 Henryk</t>
  </si>
  <si>
    <t>z dnia 30 października 2012 r.</t>
  </si>
  <si>
    <t xml:space="preserve">z dnia 30 październik </t>
  </si>
  <si>
    <t>a  2012 r.</t>
  </si>
  <si>
    <t>do Uchwały Nr RGK.0007.144.2012</t>
  </si>
  <si>
    <t>0007.144.2012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</si>
</sst>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 applyProtection="1">
      <alignment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 quotePrefix="1">
      <alignment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 applyProtection="1">
      <alignment horizontal="righ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  <xf numFmtId="4" fontId="36" fillId="0" borderId="10" xfId="0" applyNumberFormat="1" applyFont="1" applyBorder="1" applyAlignment="1" applyProtection="1">
      <alignment horizontal="right" vertical="center" wrapText="1"/>
      <protection/>
    </xf>
    <xf numFmtId="3" fontId="30" fillId="0" borderId="10" xfId="0" applyNumberFormat="1" applyFont="1" applyBorder="1" applyAlignment="1" applyProtection="1">
      <alignment horizontal="center" vertical="center" wrapText="1"/>
      <protection/>
    </xf>
    <xf numFmtId="4" fontId="31" fillId="24" borderId="10" xfId="0" applyNumberFormat="1" applyFont="1" applyFill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33" fillId="0" borderId="10" xfId="0" applyNumberFormat="1" applyFont="1" applyBorder="1" applyAlignment="1" applyProtection="1">
      <alignment horizontal="right" vertical="center" wrapText="1"/>
      <protection locked="0"/>
    </xf>
    <xf numFmtId="4" fontId="34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15" borderId="10" xfId="0" applyNumberFormat="1" applyFont="1" applyFill="1" applyBorder="1" applyAlignment="1" applyProtection="1">
      <alignment horizontal="right" vertical="center" wrapText="1"/>
      <protection/>
    </xf>
    <xf numFmtId="4" fontId="34" fillId="15" borderId="10" xfId="0" applyNumberFormat="1" applyFont="1" applyFill="1" applyBorder="1" applyAlignment="1" applyProtection="1">
      <alignment horizontal="right" vertical="center" wrapText="1"/>
      <protection/>
    </xf>
    <xf numFmtId="4" fontId="31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0" xfId="0" applyNumberFormat="1" applyFont="1" applyBorder="1" applyAlignment="1" applyProtection="1">
      <alignment horizontal="right" vertical="center" wrapText="1"/>
      <protection/>
    </xf>
    <xf numFmtId="4" fontId="37" fillId="0" borderId="10" xfId="0" applyNumberFormat="1" applyFont="1" applyBorder="1" applyAlignment="1" applyProtection="1">
      <alignment horizontal="right" vertical="center" wrapText="1"/>
      <protection locked="0"/>
    </xf>
    <xf numFmtId="4" fontId="3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1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37" fillId="15" borderId="10" xfId="0" applyNumberFormat="1" applyFont="1" applyFill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left" vertical="center" wrapText="1"/>
      <protection/>
    </xf>
    <xf numFmtId="4" fontId="38" fillId="15" borderId="11" xfId="0" applyNumberFormat="1" applyFont="1" applyFill="1" applyBorder="1" applyAlignment="1" applyProtection="1">
      <alignment horizontal="left" vertical="center" wrapText="1"/>
      <protection/>
    </xf>
    <xf numFmtId="4" fontId="36" fillId="0" borderId="10" xfId="0" applyNumberFormat="1" applyFont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>
      <alignment horizontal="left" vertical="center" wrapText="1"/>
      <protection/>
    </xf>
    <xf numFmtId="4" fontId="31" fillId="24" borderId="10" xfId="0" applyNumberFormat="1" applyFont="1" applyFill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 quotePrefix="1">
      <alignment horizontal="left" vertical="center" wrapText="1"/>
      <protection/>
    </xf>
    <xf numFmtId="4" fontId="30" fillId="0" borderId="10" xfId="0" applyNumberFormat="1" applyFont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left" vertical="center" wrapText="1"/>
      <protection/>
    </xf>
    <xf numFmtId="4" fontId="35" fillId="15" borderId="10" xfId="0" applyNumberFormat="1" applyFont="1" applyFill="1" applyBorder="1" applyAlignment="1" applyProtection="1">
      <alignment horizontal="left" vertical="center" wrapText="1"/>
      <protection/>
    </xf>
    <xf numFmtId="4" fontId="38" fillId="15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0" fillId="0" borderId="0" xfId="0" applyFont="1" applyAlignment="1" applyProtection="1">
      <alignment horizontal="right" vertical="center" wrapText="1"/>
      <protection/>
    </xf>
    <xf numFmtId="0" fontId="28" fillId="0" borderId="0" xfId="0" applyFont="1" applyAlignment="1">
      <alignment horizontal="left" vertical="center"/>
    </xf>
    <xf numFmtId="4" fontId="29" fillId="0" borderId="13" xfId="0" applyNumberFormat="1" applyFont="1" applyBorder="1" applyAlignment="1" applyProtection="1">
      <alignment horizontal="right" vertical="center" wrapText="1"/>
      <protection/>
    </xf>
    <xf numFmtId="4" fontId="36" fillId="0" borderId="13" xfId="0" applyNumberFormat="1" applyFont="1" applyBorder="1" applyAlignment="1" applyProtection="1">
      <alignment horizontal="left" vertical="center" wrapText="1"/>
      <protection/>
    </xf>
    <xf numFmtId="4" fontId="37" fillId="0" borderId="13" xfId="0" applyNumberFormat="1" applyFont="1" applyBorder="1" applyAlignment="1" applyProtection="1">
      <alignment horizontal="right" vertical="center" wrapText="1"/>
      <protection/>
    </xf>
    <xf numFmtId="4" fontId="29" fillId="0" borderId="0" xfId="0" applyNumberFormat="1" applyFont="1" applyBorder="1" applyAlignment="1" applyProtection="1">
      <alignment horizontal="right" vertical="center" wrapText="1"/>
      <protection/>
    </xf>
    <xf numFmtId="4" fontId="36" fillId="0" borderId="0" xfId="0" applyNumberFormat="1" applyFont="1" applyBorder="1" applyAlignment="1" applyProtection="1">
      <alignment horizontal="left" vertical="center" wrapText="1"/>
      <protection/>
    </xf>
    <xf numFmtId="4" fontId="37" fillId="0" borderId="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  <xf numFmtId="4" fontId="31" fillId="24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 applyProtection="1">
      <alignment horizontal="center" vertical="center" wrapText="1"/>
      <protection/>
    </xf>
    <xf numFmtId="4" fontId="29" fillId="0" borderId="14" xfId="0" applyNumberFormat="1" applyFont="1" applyBorder="1" applyAlignment="1" applyProtection="1">
      <alignment horizontal="center" vertical="center" wrapText="1"/>
      <protection/>
    </xf>
    <xf numFmtId="4" fontId="3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4" fontId="31" fillId="15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3" fontId="28" fillId="0" borderId="0" xfId="0" applyNumberFormat="1" applyFont="1" applyBorder="1" applyAlignment="1" applyProtection="1">
      <alignment horizontal="center" vertical="center"/>
      <protection locked="0"/>
    </xf>
    <xf numFmtId="3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/>
    </xf>
    <xf numFmtId="4" fontId="29" fillId="0" borderId="16" xfId="0" applyNumberFormat="1" applyFont="1" applyBorder="1" applyAlignment="1" applyProtection="1">
      <alignment horizontal="center" vertical="center" wrapText="1"/>
      <protection/>
    </xf>
    <xf numFmtId="4" fontId="29" fillId="0" borderId="14" xfId="0" applyNumberFormat="1" applyFont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/>
    </xf>
    <xf numFmtId="4" fontId="31" fillId="24" borderId="11" xfId="0" applyNumberFormat="1" applyFont="1" applyFill="1" applyBorder="1" applyAlignment="1" applyProtection="1">
      <alignment horizontal="left" vertical="center" wrapText="1"/>
      <protection/>
    </xf>
    <xf numFmtId="4" fontId="31" fillId="24" borderId="15" xfId="0" applyNumberFormat="1" applyFont="1" applyFill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4" fontId="31" fillId="15" borderId="16" xfId="0" applyNumberFormat="1" applyFont="1" applyFill="1" applyBorder="1" applyAlignment="1" applyProtection="1">
      <alignment horizontal="right" vertical="center" textRotation="90" wrapText="1"/>
      <protection/>
    </xf>
    <xf numFmtId="4" fontId="31" fillId="15" borderId="17" xfId="0" applyNumberFormat="1" applyFont="1" applyFill="1" applyBorder="1" applyAlignment="1" applyProtection="1">
      <alignment horizontal="right" vertical="center" textRotation="90" wrapText="1"/>
      <protection/>
    </xf>
    <xf numFmtId="4" fontId="31" fillId="0" borderId="15" xfId="0" applyNumberFormat="1" applyFont="1" applyBorder="1" applyAlignment="1" applyProtection="1">
      <alignment horizontal="center" vertical="center" wrapText="1"/>
      <protection/>
    </xf>
    <xf numFmtId="4" fontId="31" fillId="0" borderId="18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28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pane xSplit="25260" topLeftCell="Q1" activePane="topRight" state="split"/>
      <selection pane="topLeft" activeCell="A97" sqref="A1:M97"/>
      <selection pane="topRight" activeCell="R5" sqref="R5"/>
    </sheetView>
  </sheetViews>
  <sheetFormatPr defaultColWidth="8.796875" defaultRowHeight="21.75" customHeight="1"/>
  <cols>
    <col min="1" max="1" width="6.8984375" style="10" customWidth="1"/>
    <col min="2" max="2" width="28" style="8" customWidth="1"/>
    <col min="3" max="3" width="16.8984375" style="10" customWidth="1"/>
    <col min="4" max="5" width="15.19921875" style="10" customWidth="1"/>
    <col min="6" max="6" width="15.3984375" style="10" customWidth="1"/>
    <col min="7" max="8" width="15.19921875" style="10" customWidth="1"/>
    <col min="9" max="9" width="15.8984375" style="10" customWidth="1"/>
    <col min="10" max="10" width="15.3984375" style="10" customWidth="1"/>
    <col min="11" max="11" width="15.19921875" style="10" customWidth="1"/>
    <col min="12" max="13" width="16.09765625" style="10" customWidth="1"/>
    <col min="14" max="24" width="11.69921875" style="8" customWidth="1"/>
    <col min="25" max="16384" width="9" style="8" customWidth="1"/>
  </cols>
  <sheetData>
    <row r="1" spans="1:13" ht="22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9" t="s">
        <v>171</v>
      </c>
      <c r="M1" s="9"/>
    </row>
    <row r="2" spans="1:13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9" t="s">
        <v>181</v>
      </c>
      <c r="M2" s="9" t="s">
        <v>194</v>
      </c>
    </row>
    <row r="3" spans="1:13" ht="22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9" t="s">
        <v>179</v>
      </c>
      <c r="M3" s="9" t="s">
        <v>178</v>
      </c>
    </row>
    <row r="4" spans="1:13" ht="21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9" t="s">
        <v>191</v>
      </c>
      <c r="M4" s="9" t="s">
        <v>192</v>
      </c>
    </row>
    <row r="5" spans="1:13" ht="30" customHeight="1">
      <c r="A5" s="114" t="s">
        <v>151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21.75" customHeight="1">
      <c r="A6" s="114" t="s">
        <v>70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8" spans="1:14" s="10" customFormat="1" ht="24.75" customHeight="1">
      <c r="A8" s="115" t="s">
        <v>0</v>
      </c>
      <c r="B8" s="115" t="s">
        <v>1</v>
      </c>
      <c r="C8" s="115" t="s">
        <v>12</v>
      </c>
      <c r="D8" s="115"/>
      <c r="E8" s="115" t="s">
        <v>185</v>
      </c>
      <c r="F8" s="115" t="s">
        <v>14</v>
      </c>
      <c r="G8" s="115" t="s">
        <v>13</v>
      </c>
      <c r="H8" s="115"/>
      <c r="I8" s="115"/>
      <c r="J8" s="115"/>
      <c r="K8" s="115"/>
      <c r="L8" s="115"/>
      <c r="M8" s="115"/>
      <c r="N8" s="9"/>
    </row>
    <row r="9" spans="1:13" s="10" customFormat="1" ht="46.5" customHeight="1">
      <c r="A9" s="115"/>
      <c r="B9" s="115"/>
      <c r="C9" s="42" t="s">
        <v>175</v>
      </c>
      <c r="D9" s="42" t="s">
        <v>176</v>
      </c>
      <c r="E9" s="115"/>
      <c r="F9" s="115"/>
      <c r="G9" s="42" t="s">
        <v>15</v>
      </c>
      <c r="H9" s="42" t="s">
        <v>16</v>
      </c>
      <c r="I9" s="42" t="s">
        <v>17</v>
      </c>
      <c r="J9" s="42" t="s">
        <v>148</v>
      </c>
      <c r="K9" s="42" t="s">
        <v>149</v>
      </c>
      <c r="L9" s="42" t="s">
        <v>150</v>
      </c>
      <c r="M9" s="42" t="s">
        <v>172</v>
      </c>
    </row>
    <row r="10" spans="1:13" s="10" customFormat="1" ht="15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</row>
    <row r="11" spans="1:13" s="11" customFormat="1" ht="35.25" customHeight="1">
      <c r="A11" s="90" t="s">
        <v>2</v>
      </c>
      <c r="B11" s="68" t="s">
        <v>40</v>
      </c>
      <c r="C11" s="48">
        <f>C12+C13</f>
        <v>46115783.010000005</v>
      </c>
      <c r="D11" s="48">
        <f aca="true" t="shared" si="0" ref="D11:M11">D12+D13</f>
        <v>50820470.190000005</v>
      </c>
      <c r="E11" s="48">
        <f t="shared" si="0"/>
        <v>52241820.63</v>
      </c>
      <c r="F11" s="48">
        <f t="shared" si="0"/>
        <v>61744705</v>
      </c>
      <c r="G11" s="48">
        <f t="shared" si="0"/>
        <v>60010000</v>
      </c>
      <c r="H11" s="48">
        <f t="shared" si="0"/>
        <v>58555188</v>
      </c>
      <c r="I11" s="48">
        <f t="shared" si="0"/>
        <v>60472479</v>
      </c>
      <c r="J11" s="48">
        <f t="shared" si="0"/>
        <v>59235500</v>
      </c>
      <c r="K11" s="48">
        <f t="shared" si="0"/>
        <v>59500000</v>
      </c>
      <c r="L11" s="48">
        <f t="shared" si="0"/>
        <v>61200000</v>
      </c>
      <c r="M11" s="48">
        <f t="shared" si="0"/>
        <v>63021000</v>
      </c>
    </row>
    <row r="12" spans="1:13" s="12" customFormat="1" ht="28.5" customHeight="1">
      <c r="A12" s="89" t="s">
        <v>34</v>
      </c>
      <c r="B12" s="64" t="s">
        <v>3</v>
      </c>
      <c r="C12" s="50">
        <v>42358996.2</v>
      </c>
      <c r="D12" s="50">
        <v>45484184.45</v>
      </c>
      <c r="E12" s="50">
        <v>49192957.68</v>
      </c>
      <c r="F12" s="50">
        <v>54436435</v>
      </c>
      <c r="G12" s="50">
        <v>54010000</v>
      </c>
      <c r="H12" s="50">
        <v>53555188</v>
      </c>
      <c r="I12" s="50">
        <v>55472479</v>
      </c>
      <c r="J12" s="50">
        <v>57235500</v>
      </c>
      <c r="K12" s="50">
        <v>58500000</v>
      </c>
      <c r="L12" s="50">
        <v>60700000</v>
      </c>
      <c r="M12" s="50">
        <v>62521000</v>
      </c>
    </row>
    <row r="13" spans="1:13" s="12" customFormat="1" ht="21.75" customHeight="1">
      <c r="A13" s="89" t="s">
        <v>35</v>
      </c>
      <c r="B13" s="64" t="s">
        <v>18</v>
      </c>
      <c r="C13" s="50">
        <v>3756786.81</v>
      </c>
      <c r="D13" s="50">
        <v>5336285.74</v>
      </c>
      <c r="E13" s="50">
        <v>3048862.95</v>
      </c>
      <c r="F13" s="50">
        <v>7308270</v>
      </c>
      <c r="G13" s="50">
        <v>6000000</v>
      </c>
      <c r="H13" s="50">
        <v>5000000</v>
      </c>
      <c r="I13" s="50">
        <v>5000000</v>
      </c>
      <c r="J13" s="50">
        <v>2000000</v>
      </c>
      <c r="K13" s="50">
        <v>1000000</v>
      </c>
      <c r="L13" s="50">
        <v>500000</v>
      </c>
      <c r="M13" s="50">
        <v>500000</v>
      </c>
    </row>
    <row r="14" spans="1:13" s="15" customFormat="1" ht="36" customHeight="1">
      <c r="A14" s="45" t="s">
        <v>36</v>
      </c>
      <c r="B14" s="67" t="s">
        <v>19</v>
      </c>
      <c r="C14" s="51">
        <v>1275028.89</v>
      </c>
      <c r="D14" s="51">
        <v>2393057.5</v>
      </c>
      <c r="E14" s="51">
        <v>713213.45</v>
      </c>
      <c r="F14" s="51">
        <v>500000</v>
      </c>
      <c r="G14" s="51">
        <v>1000000</v>
      </c>
      <c r="H14" s="51">
        <v>1000000</v>
      </c>
      <c r="I14" s="51">
        <v>1000000</v>
      </c>
      <c r="J14" s="51">
        <v>1000000</v>
      </c>
      <c r="K14" s="51">
        <v>1000000</v>
      </c>
      <c r="L14" s="51">
        <v>500000</v>
      </c>
      <c r="M14" s="51">
        <v>500000</v>
      </c>
    </row>
    <row r="15" spans="1:13" s="11" customFormat="1" ht="58.5" customHeight="1">
      <c r="A15" s="90" t="s">
        <v>4</v>
      </c>
      <c r="B15" s="68" t="s">
        <v>41</v>
      </c>
      <c r="C15" s="48">
        <f>C16+C17+C23</f>
        <v>33531244.660000004</v>
      </c>
      <c r="D15" s="48">
        <f aca="true" t="shared" si="1" ref="D15:M15">D16+D17+D23</f>
        <v>37779891.96</v>
      </c>
      <c r="E15" s="48">
        <f t="shared" si="1"/>
        <v>38801894.4</v>
      </c>
      <c r="F15" s="48">
        <f t="shared" si="1"/>
        <v>47190788</v>
      </c>
      <c r="G15" s="48">
        <f t="shared" si="1"/>
        <v>43909163</v>
      </c>
      <c r="H15" s="48">
        <f t="shared" si="1"/>
        <v>44523200</v>
      </c>
      <c r="I15" s="48">
        <f t="shared" si="1"/>
        <v>46534382</v>
      </c>
      <c r="J15" s="48">
        <f t="shared" si="1"/>
        <v>48334500</v>
      </c>
      <c r="K15" s="48">
        <f t="shared" si="1"/>
        <v>49445000</v>
      </c>
      <c r="L15" s="48">
        <f t="shared" si="1"/>
        <v>50477400</v>
      </c>
      <c r="M15" s="48">
        <f t="shared" si="1"/>
        <v>51858000</v>
      </c>
    </row>
    <row r="16" spans="1:13" s="12" customFormat="1" ht="77.25" customHeight="1">
      <c r="A16" s="89" t="s">
        <v>37</v>
      </c>
      <c r="B16" s="64" t="s">
        <v>142</v>
      </c>
      <c r="C16" s="50">
        <v>14699566.65</v>
      </c>
      <c r="D16" s="50">
        <v>16780839.7</v>
      </c>
      <c r="E16" s="50">
        <v>18965314.47</v>
      </c>
      <c r="F16" s="50">
        <v>21027680</v>
      </c>
      <c r="G16" s="50">
        <v>22740135</v>
      </c>
      <c r="H16" s="50">
        <v>24000000</v>
      </c>
      <c r="I16" s="50">
        <v>24600000</v>
      </c>
      <c r="J16" s="50">
        <v>25338000</v>
      </c>
      <c r="K16" s="50">
        <v>26098000</v>
      </c>
      <c r="L16" s="50">
        <v>26619960</v>
      </c>
      <c r="M16" s="50">
        <v>27684758</v>
      </c>
    </row>
    <row r="17" spans="1:13" s="12" customFormat="1" ht="60.75" customHeight="1">
      <c r="A17" s="89" t="s">
        <v>38</v>
      </c>
      <c r="B17" s="64" t="s">
        <v>50</v>
      </c>
      <c r="C17" s="50">
        <v>3970885.16</v>
      </c>
      <c r="D17" s="50">
        <v>4394621.62</v>
      </c>
      <c r="E17" s="50">
        <v>4428560.72</v>
      </c>
      <c r="F17" s="50">
        <v>4829065</v>
      </c>
      <c r="G17" s="50">
        <v>4780442</v>
      </c>
      <c r="H17" s="50">
        <v>4853583</v>
      </c>
      <c r="I17" s="50">
        <v>4955508</v>
      </c>
      <c r="J17" s="50">
        <v>5054618</v>
      </c>
      <c r="K17" s="50">
        <v>5210300</v>
      </c>
      <c r="L17" s="50">
        <v>5366600</v>
      </c>
      <c r="M17" s="50">
        <v>5527600</v>
      </c>
    </row>
    <row r="18" spans="1:13" s="12" customFormat="1" ht="56.25" customHeight="1">
      <c r="A18" s="45" t="s">
        <v>143</v>
      </c>
      <c r="B18" s="67" t="s">
        <v>144</v>
      </c>
      <c r="C18" s="50">
        <v>125226.39</v>
      </c>
      <c r="D18" s="50">
        <v>129829.65</v>
      </c>
      <c r="E18" s="50">
        <v>135869.04</v>
      </c>
      <c r="F18" s="50">
        <v>143600</v>
      </c>
      <c r="G18" s="50">
        <v>144300</v>
      </c>
      <c r="H18" s="50">
        <v>148630</v>
      </c>
      <c r="I18" s="50">
        <v>152600</v>
      </c>
      <c r="J18" s="50">
        <v>155655</v>
      </c>
      <c r="K18" s="50">
        <v>162000</v>
      </c>
      <c r="L18" s="50">
        <v>166860</v>
      </c>
      <c r="M18" s="50">
        <v>171865</v>
      </c>
    </row>
    <row r="19" spans="1:13" s="12" customFormat="1" ht="103.5" customHeight="1">
      <c r="A19" s="89" t="s">
        <v>42</v>
      </c>
      <c r="B19" s="64" t="s">
        <v>131</v>
      </c>
      <c r="C19" s="49" t="s">
        <v>21</v>
      </c>
      <c r="D19" s="49" t="s">
        <v>21</v>
      </c>
      <c r="E19" s="49">
        <f>E20+E21+E22</f>
        <v>0</v>
      </c>
      <c r="F19" s="49">
        <v>0</v>
      </c>
      <c r="G19" s="49">
        <f>G20+G21+G22</f>
        <v>0</v>
      </c>
      <c r="H19" s="49">
        <v>0</v>
      </c>
      <c r="I19" s="49">
        <f>I20+I21+I22</f>
        <v>0</v>
      </c>
      <c r="J19" s="49">
        <v>0</v>
      </c>
      <c r="K19" s="49">
        <v>0</v>
      </c>
      <c r="L19" s="49">
        <v>0</v>
      </c>
      <c r="M19" s="49">
        <v>0</v>
      </c>
    </row>
    <row r="20" spans="1:13" s="13" customFormat="1" ht="82.5" customHeight="1">
      <c r="A20" s="107"/>
      <c r="B20" s="70" t="s">
        <v>132</v>
      </c>
      <c r="C20" s="50" t="s">
        <v>21</v>
      </c>
      <c r="D20" s="50" t="s">
        <v>21</v>
      </c>
      <c r="E20" s="50">
        <v>0</v>
      </c>
      <c r="F20" s="50">
        <v>0</v>
      </c>
      <c r="G20" s="50">
        <v>0</v>
      </c>
      <c r="H20" s="50">
        <v>0</v>
      </c>
      <c r="I20" s="50">
        <f>zał_2_Przedsięwzięcia!K15</f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 s="13" customFormat="1" ht="57.75" customHeight="1">
      <c r="A21" s="107"/>
      <c r="B21" s="70" t="s">
        <v>128</v>
      </c>
      <c r="C21" s="50" t="s">
        <v>21</v>
      </c>
      <c r="D21" s="50" t="s">
        <v>21</v>
      </c>
      <c r="E21" s="50">
        <v>0</v>
      </c>
      <c r="F21" s="50">
        <v>0</v>
      </c>
      <c r="G21" s="50">
        <f>zał_2_Przedsięwzięcia!I28</f>
        <v>0</v>
      </c>
      <c r="H21" s="50">
        <f>zał_2_Przedsięwzięcia!J28</f>
        <v>0</v>
      </c>
      <c r="I21" s="50">
        <f>zał_2_Przedsięwzięcia!K28</f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s="22" customFormat="1" ht="137.25" customHeight="1">
      <c r="A22" s="107"/>
      <c r="B22" s="71" t="s">
        <v>145</v>
      </c>
      <c r="C22" s="52" t="s">
        <v>21</v>
      </c>
      <c r="D22" s="52" t="s">
        <v>21</v>
      </c>
      <c r="E22" s="52">
        <v>0</v>
      </c>
      <c r="F22" s="52">
        <v>0</v>
      </c>
      <c r="G22" s="52">
        <v>0</v>
      </c>
      <c r="H22" s="52">
        <v>0</v>
      </c>
      <c r="I22" s="52">
        <f>zał_2_Przedsięwzięcia!K48</f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ht="29.25" customHeight="1">
      <c r="A23" s="45" t="s">
        <v>39</v>
      </c>
      <c r="B23" s="67" t="s">
        <v>51</v>
      </c>
      <c r="C23" s="50">
        <v>14860792.85</v>
      </c>
      <c r="D23" s="50">
        <v>16604430.64</v>
      </c>
      <c r="E23" s="50">
        <v>15408019.21</v>
      </c>
      <c r="F23" s="50">
        <v>21334043</v>
      </c>
      <c r="G23" s="50">
        <v>16388586</v>
      </c>
      <c r="H23" s="50">
        <v>15669617</v>
      </c>
      <c r="I23" s="50">
        <v>16978874</v>
      </c>
      <c r="J23" s="50">
        <v>17941882</v>
      </c>
      <c r="K23" s="50">
        <v>18136700</v>
      </c>
      <c r="L23" s="50">
        <v>18490840</v>
      </c>
      <c r="M23" s="50">
        <v>18645642</v>
      </c>
    </row>
    <row r="24" spans="1:13" s="11" customFormat="1" ht="88.5" customHeight="1">
      <c r="A24" s="90" t="s">
        <v>5</v>
      </c>
      <c r="B24" s="68" t="s">
        <v>99</v>
      </c>
      <c r="C24" s="48">
        <f>C11-C15</f>
        <v>12584538.350000001</v>
      </c>
      <c r="D24" s="48">
        <f aca="true" t="shared" si="2" ref="D24:M24">D11-D15</f>
        <v>13040578.230000004</v>
      </c>
      <c r="E24" s="48">
        <f t="shared" si="2"/>
        <v>13439926.230000004</v>
      </c>
      <c r="F24" s="48">
        <f t="shared" si="2"/>
        <v>14553917</v>
      </c>
      <c r="G24" s="48">
        <f t="shared" si="2"/>
        <v>16100837</v>
      </c>
      <c r="H24" s="48">
        <f t="shared" si="2"/>
        <v>14031988</v>
      </c>
      <c r="I24" s="48">
        <f t="shared" si="2"/>
        <v>13938097</v>
      </c>
      <c r="J24" s="48">
        <f t="shared" si="2"/>
        <v>10901000</v>
      </c>
      <c r="K24" s="48">
        <f t="shared" si="2"/>
        <v>10055000</v>
      </c>
      <c r="L24" s="48">
        <f t="shared" si="2"/>
        <v>10722600</v>
      </c>
      <c r="M24" s="48">
        <f t="shared" si="2"/>
        <v>11163000</v>
      </c>
    </row>
    <row r="25" spans="1:13" s="20" customFormat="1" ht="140.25" customHeight="1">
      <c r="A25" s="93" t="s">
        <v>135</v>
      </c>
      <c r="B25" s="72" t="s">
        <v>153</v>
      </c>
      <c r="C25" s="53">
        <f>C12-C15</f>
        <v>8827751.54</v>
      </c>
      <c r="D25" s="53">
        <f aca="true" t="shared" si="3" ref="D25:M25">D12-D15</f>
        <v>7704292.490000002</v>
      </c>
      <c r="E25" s="53">
        <f t="shared" si="3"/>
        <v>10391063.280000001</v>
      </c>
      <c r="F25" s="53">
        <f t="shared" si="3"/>
        <v>7245647</v>
      </c>
      <c r="G25" s="53">
        <f t="shared" si="3"/>
        <v>10100837</v>
      </c>
      <c r="H25" s="53">
        <f t="shared" si="3"/>
        <v>9031988</v>
      </c>
      <c r="I25" s="53">
        <f t="shared" si="3"/>
        <v>8938097</v>
      </c>
      <c r="J25" s="53">
        <f t="shared" si="3"/>
        <v>8901000</v>
      </c>
      <c r="K25" s="53">
        <f t="shared" si="3"/>
        <v>9055000</v>
      </c>
      <c r="L25" s="53">
        <f t="shared" si="3"/>
        <v>10222600</v>
      </c>
      <c r="M25" s="53">
        <f t="shared" si="3"/>
        <v>10663000</v>
      </c>
    </row>
    <row r="26" spans="1:13" s="11" customFormat="1" ht="41.25" customHeight="1">
      <c r="A26" s="90" t="s">
        <v>7</v>
      </c>
      <c r="B26" s="68" t="s">
        <v>117</v>
      </c>
      <c r="C26" s="48">
        <f aca="true" t="shared" si="4" ref="C26:M26">C27+C28+C29</f>
        <v>0</v>
      </c>
      <c r="D26" s="48">
        <f t="shared" si="4"/>
        <v>0</v>
      </c>
      <c r="E26" s="48">
        <f t="shared" si="4"/>
        <v>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0</v>
      </c>
      <c r="K26" s="48">
        <f t="shared" si="4"/>
        <v>0</v>
      </c>
      <c r="L26" s="48">
        <f t="shared" si="4"/>
        <v>0</v>
      </c>
      <c r="M26" s="48">
        <f t="shared" si="4"/>
        <v>0</v>
      </c>
    </row>
    <row r="27" spans="1:13" ht="49.5" customHeight="1">
      <c r="A27" s="45" t="s">
        <v>22</v>
      </c>
      <c r="B27" s="67" t="s">
        <v>52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24.75" customHeight="1">
      <c r="A28" s="45" t="s">
        <v>23</v>
      </c>
      <c r="B28" s="67" t="s">
        <v>53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50.25" customHeight="1">
      <c r="A29" s="45" t="s">
        <v>43</v>
      </c>
      <c r="B29" s="67" t="s">
        <v>54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s="11" customFormat="1" ht="103.5" customHeight="1">
      <c r="A30" s="90" t="s">
        <v>8</v>
      </c>
      <c r="B30" s="68" t="s">
        <v>44</v>
      </c>
      <c r="C30" s="48">
        <f>C24+C26</f>
        <v>12584538.350000001</v>
      </c>
      <c r="D30" s="48">
        <f>D24+D26</f>
        <v>13040578.230000004</v>
      </c>
      <c r="E30" s="48">
        <f aca="true" t="shared" si="5" ref="E30:M30">E24+E26</f>
        <v>13439926.230000004</v>
      </c>
      <c r="F30" s="48">
        <f t="shared" si="5"/>
        <v>14553917</v>
      </c>
      <c r="G30" s="48">
        <f t="shared" si="5"/>
        <v>16100837</v>
      </c>
      <c r="H30" s="48">
        <f t="shared" si="5"/>
        <v>14031988</v>
      </c>
      <c r="I30" s="48">
        <f t="shared" si="5"/>
        <v>13938097</v>
      </c>
      <c r="J30" s="48">
        <f t="shared" si="5"/>
        <v>10901000</v>
      </c>
      <c r="K30" s="48">
        <f t="shared" si="5"/>
        <v>10055000</v>
      </c>
      <c r="L30" s="48">
        <f t="shared" si="5"/>
        <v>10722600</v>
      </c>
      <c r="M30" s="48">
        <f t="shared" si="5"/>
        <v>11163000</v>
      </c>
    </row>
    <row r="31" spans="1:13" s="20" customFormat="1" ht="188.25" customHeight="1">
      <c r="A31" s="93" t="s">
        <v>135</v>
      </c>
      <c r="B31" s="73" t="s">
        <v>154</v>
      </c>
      <c r="C31" s="54">
        <f>C12-C15+C26</f>
        <v>8827751.54</v>
      </c>
      <c r="D31" s="54">
        <f aca="true" t="shared" si="6" ref="D31:M31">D12-D15+D26</f>
        <v>7704292.490000002</v>
      </c>
      <c r="E31" s="54">
        <f t="shared" si="6"/>
        <v>10391063.280000001</v>
      </c>
      <c r="F31" s="54">
        <f t="shared" si="6"/>
        <v>7245647</v>
      </c>
      <c r="G31" s="54">
        <f t="shared" si="6"/>
        <v>10100837</v>
      </c>
      <c r="H31" s="54">
        <f t="shared" si="6"/>
        <v>9031988</v>
      </c>
      <c r="I31" s="54">
        <f t="shared" si="6"/>
        <v>8938097</v>
      </c>
      <c r="J31" s="54">
        <f t="shared" si="6"/>
        <v>8901000</v>
      </c>
      <c r="K31" s="54">
        <f t="shared" si="6"/>
        <v>9055000</v>
      </c>
      <c r="L31" s="54">
        <f t="shared" si="6"/>
        <v>10222600</v>
      </c>
      <c r="M31" s="54">
        <f t="shared" si="6"/>
        <v>10663000</v>
      </c>
    </row>
    <row r="32" spans="1:13" s="11" customFormat="1" ht="64.5" customHeight="1">
      <c r="A32" s="90" t="s">
        <v>9</v>
      </c>
      <c r="B32" s="68" t="s">
        <v>146</v>
      </c>
      <c r="C32" s="48">
        <f>C33+C39</f>
        <v>1583538.93</v>
      </c>
      <c r="D32" s="48">
        <f aca="true" t="shared" si="7" ref="D32:L32">D33+D39</f>
        <v>4610521.48</v>
      </c>
      <c r="E32" s="48">
        <f t="shared" si="7"/>
        <v>5494347.2</v>
      </c>
      <c r="F32" s="48">
        <f t="shared" si="7"/>
        <v>7486681.79</v>
      </c>
      <c r="G32" s="48">
        <f t="shared" si="7"/>
        <v>8186634.57</v>
      </c>
      <c r="H32" s="48">
        <f t="shared" si="7"/>
        <v>7783561.44</v>
      </c>
      <c r="I32" s="48">
        <f t="shared" si="7"/>
        <v>8333148.59</v>
      </c>
      <c r="J32" s="48">
        <f t="shared" si="7"/>
        <v>8110471.1</v>
      </c>
      <c r="K32" s="48">
        <f t="shared" si="7"/>
        <v>7956503.24</v>
      </c>
      <c r="L32" s="48">
        <f t="shared" si="7"/>
        <v>8140358.09</v>
      </c>
      <c r="M32" s="48">
        <f>M33+M39</f>
        <v>3366083</v>
      </c>
    </row>
    <row r="33" spans="1:13" s="12" customFormat="1" ht="44.25" customHeight="1">
      <c r="A33" s="89" t="s">
        <v>25</v>
      </c>
      <c r="B33" s="64" t="s">
        <v>55</v>
      </c>
      <c r="C33" s="49">
        <f aca="true" t="shared" si="8" ref="C33:M33">C34+C35+C37</f>
        <v>221415.79</v>
      </c>
      <c r="D33" s="49">
        <f t="shared" si="8"/>
        <v>705364.54</v>
      </c>
      <c r="E33" s="49">
        <f t="shared" si="8"/>
        <v>846243.63</v>
      </c>
      <c r="F33" s="49">
        <f t="shared" si="8"/>
        <v>1720000</v>
      </c>
      <c r="G33" s="49">
        <f t="shared" si="8"/>
        <v>1350000</v>
      </c>
      <c r="H33" s="49">
        <f t="shared" si="8"/>
        <v>1500000</v>
      </c>
      <c r="I33" s="49">
        <f t="shared" si="8"/>
        <v>1550000</v>
      </c>
      <c r="J33" s="49">
        <f t="shared" si="8"/>
        <v>1500000</v>
      </c>
      <c r="K33" s="49">
        <f t="shared" si="8"/>
        <v>1800000</v>
      </c>
      <c r="L33" s="49">
        <f t="shared" si="8"/>
        <v>1900000</v>
      </c>
      <c r="M33" s="49">
        <f t="shared" si="8"/>
        <v>400000</v>
      </c>
    </row>
    <row r="34" spans="1:13" ht="27.75" customHeight="1">
      <c r="A34" s="45" t="s">
        <v>76</v>
      </c>
      <c r="B34" s="69" t="s">
        <v>48</v>
      </c>
      <c r="C34" s="50">
        <v>221415.79</v>
      </c>
      <c r="D34" s="50">
        <v>705364.54</v>
      </c>
      <c r="E34" s="50">
        <v>846243.63</v>
      </c>
      <c r="F34" s="50">
        <v>1720000</v>
      </c>
      <c r="G34" s="50">
        <v>1350000</v>
      </c>
      <c r="H34" s="50">
        <v>1500000</v>
      </c>
      <c r="I34" s="50">
        <v>1550000</v>
      </c>
      <c r="J34" s="50">
        <v>1500000</v>
      </c>
      <c r="K34" s="50">
        <v>1800000</v>
      </c>
      <c r="L34" s="50">
        <v>1900000</v>
      </c>
      <c r="M34" s="50">
        <v>400000</v>
      </c>
    </row>
    <row r="35" spans="1:13" ht="54" customHeight="1">
      <c r="A35" s="45" t="s">
        <v>77</v>
      </c>
      <c r="B35" s="69" t="s">
        <v>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s="14" customFormat="1" ht="125.25" customHeight="1">
      <c r="A36" s="45"/>
      <c r="B36" s="66" t="s">
        <v>45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86.25" customHeight="1">
      <c r="A37" s="45" t="s">
        <v>78</v>
      </c>
      <c r="B37" s="69" t="s">
        <v>129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s="12" customFormat="1" ht="120.75" customHeight="1">
      <c r="A38" s="45"/>
      <c r="B38" s="66" t="s">
        <v>46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12" customFormat="1" ht="79.5" customHeight="1">
      <c r="A39" s="89" t="s">
        <v>26</v>
      </c>
      <c r="B39" s="64" t="s">
        <v>67</v>
      </c>
      <c r="C39" s="50">
        <v>1362123.14</v>
      </c>
      <c r="D39" s="50">
        <v>3905156.94</v>
      </c>
      <c r="E39" s="50">
        <v>4648103.57</v>
      </c>
      <c r="F39" s="50">
        <v>5766681.79</v>
      </c>
      <c r="G39" s="50">
        <v>6836634.57</v>
      </c>
      <c r="H39" s="50">
        <v>6283561.44</v>
      </c>
      <c r="I39" s="50">
        <v>6783148.59</v>
      </c>
      <c r="J39" s="50">
        <v>6610471.1</v>
      </c>
      <c r="K39" s="50">
        <v>6156503.24</v>
      </c>
      <c r="L39" s="50">
        <v>6240358.09</v>
      </c>
      <c r="M39" s="50">
        <v>2966083</v>
      </c>
    </row>
    <row r="40" spans="1:13" s="14" customFormat="1" ht="125.25" customHeight="1">
      <c r="A40" s="92"/>
      <c r="B40" s="66" t="s">
        <v>49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21" customFormat="1" ht="63" customHeight="1">
      <c r="A41" s="89" t="s">
        <v>56</v>
      </c>
      <c r="B41" s="64" t="s">
        <v>57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s="12" customFormat="1" ht="136.5" customHeight="1">
      <c r="A42" s="94" t="s">
        <v>135</v>
      </c>
      <c r="B42" s="65" t="s">
        <v>155</v>
      </c>
      <c r="C42" s="55">
        <f>C12-C15+C26-C33</f>
        <v>8606335.75</v>
      </c>
      <c r="D42" s="55">
        <f aca="true" t="shared" si="9" ref="D42:M42">D12-D15+D26-D33</f>
        <v>6998927.950000002</v>
      </c>
      <c r="E42" s="55">
        <f t="shared" si="9"/>
        <v>9544819.65</v>
      </c>
      <c r="F42" s="56">
        <f t="shared" si="9"/>
        <v>5525647</v>
      </c>
      <c r="G42" s="56">
        <f t="shared" si="9"/>
        <v>8750837</v>
      </c>
      <c r="H42" s="56">
        <f t="shared" si="9"/>
        <v>7531988</v>
      </c>
      <c r="I42" s="56">
        <f t="shared" si="9"/>
        <v>7388097</v>
      </c>
      <c r="J42" s="56">
        <f t="shared" si="9"/>
        <v>7401000</v>
      </c>
      <c r="K42" s="56">
        <f t="shared" si="9"/>
        <v>7255000</v>
      </c>
      <c r="L42" s="56">
        <f t="shared" si="9"/>
        <v>8322600</v>
      </c>
      <c r="M42" s="56">
        <f t="shared" si="9"/>
        <v>10263000</v>
      </c>
    </row>
    <row r="43" spans="1:13" s="11" customFormat="1" ht="82.5" customHeight="1">
      <c r="A43" s="90" t="s">
        <v>10</v>
      </c>
      <c r="B43" s="68" t="s">
        <v>58</v>
      </c>
      <c r="C43" s="48">
        <f aca="true" t="shared" si="10" ref="C43:M43">C30-C32-C41</f>
        <v>11000999.420000002</v>
      </c>
      <c r="D43" s="48">
        <f t="shared" si="10"/>
        <v>8430056.750000004</v>
      </c>
      <c r="E43" s="48">
        <f t="shared" si="10"/>
        <v>7945579.030000004</v>
      </c>
      <c r="F43" s="48">
        <f t="shared" si="10"/>
        <v>7067235.21</v>
      </c>
      <c r="G43" s="48">
        <f t="shared" si="10"/>
        <v>7914202.43</v>
      </c>
      <c r="H43" s="48">
        <f t="shared" si="10"/>
        <v>6248426.56</v>
      </c>
      <c r="I43" s="48">
        <f t="shared" si="10"/>
        <v>5604948.41</v>
      </c>
      <c r="J43" s="48">
        <f t="shared" si="10"/>
        <v>2790528.9000000004</v>
      </c>
      <c r="K43" s="48">
        <f t="shared" si="10"/>
        <v>2098496.76</v>
      </c>
      <c r="L43" s="48">
        <f t="shared" si="10"/>
        <v>2582241.91</v>
      </c>
      <c r="M43" s="48">
        <f t="shared" si="10"/>
        <v>7796917</v>
      </c>
    </row>
    <row r="44" spans="1:13" s="11" customFormat="1" ht="33.75" customHeight="1">
      <c r="A44" s="90" t="s">
        <v>59</v>
      </c>
      <c r="B44" s="68" t="s">
        <v>60</v>
      </c>
      <c r="C44" s="48">
        <f>C50</f>
        <v>22269889.72</v>
      </c>
      <c r="D44" s="48">
        <f>D50</f>
        <v>16268801.26</v>
      </c>
      <c r="E44" s="48">
        <f aca="true" t="shared" si="11" ref="E44:L44">E45+E50</f>
        <v>19007290.85</v>
      </c>
      <c r="F44" s="48">
        <f t="shared" si="11"/>
        <v>19633917</v>
      </c>
      <c r="G44" s="48">
        <f t="shared" si="11"/>
        <v>15919837</v>
      </c>
      <c r="H44" s="48">
        <f t="shared" si="11"/>
        <v>7177188</v>
      </c>
      <c r="I44" s="48">
        <f t="shared" si="11"/>
        <v>5500000</v>
      </c>
      <c r="J44" s="48">
        <f t="shared" si="11"/>
        <v>0</v>
      </c>
      <c r="K44" s="48">
        <f t="shared" si="11"/>
        <v>0</v>
      </c>
      <c r="L44" s="48">
        <f t="shared" si="11"/>
        <v>0</v>
      </c>
      <c r="M44" s="48">
        <f>M45+M50</f>
        <v>0</v>
      </c>
    </row>
    <row r="45" spans="1:13" s="15" customFormat="1" ht="67.5" customHeight="1">
      <c r="A45" s="45" t="s">
        <v>61</v>
      </c>
      <c r="B45" s="67" t="s">
        <v>62</v>
      </c>
      <c r="C45" s="43" t="s">
        <v>21</v>
      </c>
      <c r="D45" s="43" t="s">
        <v>21</v>
      </c>
      <c r="E45" s="43">
        <v>16444440.44</v>
      </c>
      <c r="F45" s="43">
        <v>13024247</v>
      </c>
      <c r="G45" s="43">
        <v>15919837</v>
      </c>
      <c r="H45" s="43">
        <v>7177188</v>
      </c>
      <c r="I45" s="43">
        <v>5500000</v>
      </c>
      <c r="J45" s="43">
        <v>0</v>
      </c>
      <c r="K45" s="43">
        <v>0</v>
      </c>
      <c r="L45" s="43">
        <v>0</v>
      </c>
      <c r="M45" s="43">
        <v>0</v>
      </c>
    </row>
    <row r="46" spans="1:13" s="15" customFormat="1" ht="93.75" customHeight="1">
      <c r="A46" s="108"/>
      <c r="B46" s="70" t="s">
        <v>147</v>
      </c>
      <c r="C46" s="51" t="s">
        <v>21</v>
      </c>
      <c r="D46" s="51" t="s">
        <v>21</v>
      </c>
      <c r="E46" s="51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</row>
    <row r="47" spans="1:13" s="15" customFormat="1" ht="62.25" customHeight="1">
      <c r="A47" s="109"/>
      <c r="B47" s="70" t="s">
        <v>127</v>
      </c>
      <c r="C47" s="51" t="s">
        <v>21</v>
      </c>
      <c r="D47" s="51" t="s">
        <v>21</v>
      </c>
      <c r="E47" s="51">
        <v>0</v>
      </c>
      <c r="F47" s="43">
        <v>0</v>
      </c>
      <c r="G47" s="43">
        <f>zał_2_Przedsięwzięcia!I37</f>
        <v>0</v>
      </c>
      <c r="H47" s="43">
        <f>zał_2_Przedsięwzięcia!J37</f>
        <v>0</v>
      </c>
      <c r="I47" s="43">
        <f>zał_2_Przedsięwzięcia!K37</f>
        <v>0</v>
      </c>
      <c r="J47" s="43">
        <v>0</v>
      </c>
      <c r="K47" s="43">
        <v>0</v>
      </c>
      <c r="L47" s="43">
        <v>0</v>
      </c>
      <c r="M47" s="43">
        <v>0</v>
      </c>
    </row>
    <row r="48" spans="1:13" s="15" customFormat="1" ht="58.5" customHeight="1">
      <c r="A48" s="109"/>
      <c r="B48" s="70" t="s">
        <v>160</v>
      </c>
      <c r="C48" s="51" t="s">
        <v>21</v>
      </c>
      <c r="D48" s="51" t="s">
        <v>21</v>
      </c>
      <c r="E48" s="51">
        <v>0</v>
      </c>
      <c r="F48" s="43">
        <v>0</v>
      </c>
      <c r="G48" s="43">
        <f>zał_2_Przedsięwzięcia!I29</f>
        <v>0</v>
      </c>
      <c r="H48" s="43">
        <f>zał_2_Przedsięwzięcia!J29</f>
        <v>0</v>
      </c>
      <c r="I48" s="43">
        <f>zał_2_Przedsięwzięcia!K29</f>
        <v>0</v>
      </c>
      <c r="J48" s="43">
        <v>0</v>
      </c>
      <c r="K48" s="43">
        <v>0</v>
      </c>
      <c r="L48" s="43">
        <v>0</v>
      </c>
      <c r="M48" s="43">
        <v>0</v>
      </c>
    </row>
    <row r="49" spans="1:13" s="15" customFormat="1" ht="141" customHeight="1">
      <c r="A49" s="110"/>
      <c r="B49" s="71" t="s">
        <v>145</v>
      </c>
      <c r="C49" s="51" t="s">
        <v>21</v>
      </c>
      <c r="D49" s="51" t="s">
        <v>21</v>
      </c>
      <c r="E49" s="51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</row>
    <row r="50" spans="1:13" s="15" customFormat="1" ht="46.5" customHeight="1">
      <c r="A50" s="45" t="s">
        <v>63</v>
      </c>
      <c r="B50" s="67" t="s">
        <v>64</v>
      </c>
      <c r="C50" s="51">
        <v>22269889.72</v>
      </c>
      <c r="D50" s="51">
        <v>16268801.26</v>
      </c>
      <c r="E50" s="51">
        <v>2562850.41</v>
      </c>
      <c r="F50" s="51">
        <v>6609670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</row>
    <row r="51" spans="1:13" s="11" customFormat="1" ht="82.5" customHeight="1">
      <c r="A51" s="90" t="s">
        <v>65</v>
      </c>
      <c r="B51" s="68" t="s">
        <v>68</v>
      </c>
      <c r="C51" s="57">
        <v>10729076.03</v>
      </c>
      <c r="D51" s="57">
        <v>8050000</v>
      </c>
      <c r="E51" s="57">
        <v>10991306.38</v>
      </c>
      <c r="F51" s="57">
        <v>12566681.79</v>
      </c>
      <c r="G51" s="57">
        <v>8005634.57</v>
      </c>
      <c r="H51" s="57">
        <v>928761.44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</row>
    <row r="52" spans="1:13" s="14" customFormat="1" ht="123" customHeight="1">
      <c r="A52" s="91"/>
      <c r="B52" s="66" t="s">
        <v>47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s="11" customFormat="1" ht="36" customHeight="1">
      <c r="A53" s="90" t="s">
        <v>66</v>
      </c>
      <c r="B53" s="68" t="s">
        <v>69</v>
      </c>
      <c r="C53" s="48">
        <f>C43-C44+C51</f>
        <v>-539814.2699999977</v>
      </c>
      <c r="D53" s="48">
        <f aca="true" t="shared" si="12" ref="D53:M53">D43-D44+D51</f>
        <v>211255.49000000395</v>
      </c>
      <c r="E53" s="48">
        <f>E43-E44+E51</f>
        <v>-70405.43999999575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104948.41000000015</v>
      </c>
      <c r="J53" s="48">
        <f t="shared" si="12"/>
        <v>2790528.9000000004</v>
      </c>
      <c r="K53" s="48">
        <f t="shared" si="12"/>
        <v>2098496.76</v>
      </c>
      <c r="L53" s="48">
        <f t="shared" si="12"/>
        <v>2582241.91</v>
      </c>
      <c r="M53" s="48">
        <f t="shared" si="12"/>
        <v>7796917</v>
      </c>
    </row>
    <row r="54" spans="1:13" ht="34.5" customHeight="1">
      <c r="A54" s="118" t="s">
        <v>71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4" s="10" customFormat="1" ht="24.75" customHeight="1">
      <c r="A55" s="113" t="s">
        <v>0</v>
      </c>
      <c r="B55" s="108" t="s">
        <v>1</v>
      </c>
      <c r="C55" s="113" t="s">
        <v>12</v>
      </c>
      <c r="D55" s="113"/>
      <c r="E55" s="113" t="s">
        <v>186</v>
      </c>
      <c r="F55" s="113" t="s">
        <v>14</v>
      </c>
      <c r="G55" s="113" t="s">
        <v>13</v>
      </c>
      <c r="H55" s="113"/>
      <c r="I55" s="113"/>
      <c r="J55" s="113"/>
      <c r="K55" s="113"/>
      <c r="L55" s="113"/>
      <c r="M55" s="113"/>
      <c r="N55" s="9"/>
    </row>
    <row r="56" spans="1:13" s="10" customFormat="1" ht="54" customHeight="1">
      <c r="A56" s="113"/>
      <c r="B56" s="110"/>
      <c r="C56" s="45" t="s">
        <v>175</v>
      </c>
      <c r="D56" s="45" t="s">
        <v>176</v>
      </c>
      <c r="E56" s="113"/>
      <c r="F56" s="113"/>
      <c r="G56" s="45" t="s">
        <v>15</v>
      </c>
      <c r="H56" s="45" t="s">
        <v>16</v>
      </c>
      <c r="I56" s="45" t="s">
        <v>17</v>
      </c>
      <c r="J56" s="45" t="s">
        <v>157</v>
      </c>
      <c r="K56" s="45" t="s">
        <v>158</v>
      </c>
      <c r="L56" s="45" t="s">
        <v>159</v>
      </c>
      <c r="M56" s="45" t="s">
        <v>173</v>
      </c>
    </row>
    <row r="57" spans="1:13" s="10" customFormat="1" ht="20.25" customHeight="1">
      <c r="A57" s="47">
        <v>1</v>
      </c>
      <c r="B57" s="47">
        <v>2</v>
      </c>
      <c r="C57" s="47">
        <v>3</v>
      </c>
      <c r="D57" s="47">
        <v>4</v>
      </c>
      <c r="E57" s="47">
        <v>5</v>
      </c>
      <c r="F57" s="47">
        <v>6</v>
      </c>
      <c r="G57" s="47">
        <v>7</v>
      </c>
      <c r="H57" s="47">
        <v>8</v>
      </c>
      <c r="I57" s="47">
        <v>9</v>
      </c>
      <c r="J57" s="47">
        <v>10</v>
      </c>
      <c r="K57" s="47">
        <v>11</v>
      </c>
      <c r="L57" s="47">
        <v>12</v>
      </c>
      <c r="M57" s="47">
        <v>13</v>
      </c>
    </row>
    <row r="58" spans="1:13" s="11" customFormat="1" ht="50.25" customHeight="1">
      <c r="A58" s="90" t="s">
        <v>92</v>
      </c>
      <c r="B58" s="68" t="s">
        <v>72</v>
      </c>
      <c r="C58" s="57">
        <v>15811013.4</v>
      </c>
      <c r="D58" s="57">
        <v>20165574.54</v>
      </c>
      <c r="E58" s="48">
        <v>26142364.02</v>
      </c>
      <c r="F58" s="48">
        <f aca="true" t="shared" si="13" ref="F58:M59">E58+F51-F60</f>
        <v>32942364.020000003</v>
      </c>
      <c r="G58" s="48">
        <f t="shared" si="13"/>
        <v>34111364.02</v>
      </c>
      <c r="H58" s="48">
        <f t="shared" si="13"/>
        <v>28756564.02</v>
      </c>
      <c r="I58" s="48">
        <f t="shared" si="13"/>
        <v>21973415.43</v>
      </c>
      <c r="J58" s="48">
        <f t="shared" si="13"/>
        <v>15362944.33</v>
      </c>
      <c r="K58" s="48">
        <f t="shared" si="13"/>
        <v>9206441.09</v>
      </c>
      <c r="L58" s="48">
        <f t="shared" si="13"/>
        <v>2966083</v>
      </c>
      <c r="M58" s="48">
        <f t="shared" si="13"/>
        <v>0</v>
      </c>
    </row>
    <row r="59" spans="1:13" s="14" customFormat="1" ht="119.25" customHeight="1">
      <c r="A59" s="91"/>
      <c r="B59" s="66" t="s">
        <v>49</v>
      </c>
      <c r="C59" s="59">
        <v>0</v>
      </c>
      <c r="D59" s="59">
        <v>0</v>
      </c>
      <c r="E59" s="58">
        <f>D59+E52-E61</f>
        <v>0</v>
      </c>
      <c r="F59" s="58">
        <f>E59+F52-F61</f>
        <v>0</v>
      </c>
      <c r="G59" s="58">
        <f t="shared" si="13"/>
        <v>0</v>
      </c>
      <c r="H59" s="58">
        <f t="shared" si="13"/>
        <v>0</v>
      </c>
      <c r="I59" s="58">
        <f t="shared" si="13"/>
        <v>0</v>
      </c>
      <c r="J59" s="58">
        <f t="shared" si="13"/>
        <v>0</v>
      </c>
      <c r="K59" s="58">
        <f t="shared" si="13"/>
        <v>0</v>
      </c>
      <c r="L59" s="58">
        <f t="shared" si="13"/>
        <v>0</v>
      </c>
      <c r="M59" s="58">
        <f t="shared" si="13"/>
        <v>0</v>
      </c>
    </row>
    <row r="60" spans="1:13" s="11" customFormat="1" ht="30.75" customHeight="1">
      <c r="A60" s="90" t="s">
        <v>93</v>
      </c>
      <c r="B60" s="68" t="s">
        <v>100</v>
      </c>
      <c r="C60" s="48">
        <f>C39</f>
        <v>1362123.14</v>
      </c>
      <c r="D60" s="48">
        <f>D39</f>
        <v>3905156.94</v>
      </c>
      <c r="E60" s="48">
        <f>E39</f>
        <v>4648103.57</v>
      </c>
      <c r="F60" s="48">
        <f>F39</f>
        <v>5766681.79</v>
      </c>
      <c r="G60" s="48">
        <f>G39</f>
        <v>6836634.57</v>
      </c>
      <c r="H60" s="48">
        <v>6283561.44</v>
      </c>
      <c r="I60" s="48">
        <v>6783148.59</v>
      </c>
      <c r="J60" s="48">
        <v>6610471.1</v>
      </c>
      <c r="K60" s="48">
        <v>6156503.24</v>
      </c>
      <c r="L60" s="48">
        <v>6240358.09</v>
      </c>
      <c r="M60" s="48">
        <v>2966083</v>
      </c>
    </row>
    <row r="61" spans="1:13" s="14" customFormat="1" ht="129.75" customHeight="1">
      <c r="A61" s="91"/>
      <c r="B61" s="66" t="s">
        <v>49</v>
      </c>
      <c r="C61" s="58">
        <f>C40</f>
        <v>0</v>
      </c>
      <c r="D61" s="58">
        <f aca="true" t="shared" si="14" ref="D61:I61">D40</f>
        <v>0</v>
      </c>
      <c r="E61" s="58">
        <f t="shared" si="14"/>
        <v>0</v>
      </c>
      <c r="F61" s="58">
        <f>F40</f>
        <v>0</v>
      </c>
      <c r="G61" s="58">
        <f t="shared" si="14"/>
        <v>0</v>
      </c>
      <c r="H61" s="58">
        <f t="shared" si="14"/>
        <v>0</v>
      </c>
      <c r="I61" s="58">
        <f t="shared" si="14"/>
        <v>0</v>
      </c>
      <c r="J61" s="58">
        <v>0</v>
      </c>
      <c r="K61" s="58">
        <v>0</v>
      </c>
      <c r="L61" s="58">
        <v>0</v>
      </c>
      <c r="M61" s="58">
        <v>0</v>
      </c>
    </row>
    <row r="62" spans="1:13" s="11" customFormat="1" ht="98.25" customHeight="1">
      <c r="A62" s="90" t="s">
        <v>94</v>
      </c>
      <c r="B62" s="68" t="s">
        <v>114</v>
      </c>
      <c r="C62" s="48">
        <v>1362123.14</v>
      </c>
      <c r="D62" s="48">
        <v>3905156.94</v>
      </c>
      <c r="E62" s="48">
        <f aca="true" t="shared" si="15" ref="E62:M62">E63+E64+E65+E66</f>
        <v>4648103.57</v>
      </c>
      <c r="F62" s="48">
        <f t="shared" si="15"/>
        <v>5766681.79</v>
      </c>
      <c r="G62" s="48">
        <f t="shared" si="15"/>
        <v>6836634.57</v>
      </c>
      <c r="H62" s="48">
        <f t="shared" si="15"/>
        <v>6283561.4399999995</v>
      </c>
      <c r="I62" s="48">
        <f t="shared" si="15"/>
        <v>6783148.59</v>
      </c>
      <c r="J62" s="48">
        <f t="shared" si="15"/>
        <v>6610471.1</v>
      </c>
      <c r="K62" s="48">
        <f t="shared" si="15"/>
        <v>6156503.24</v>
      </c>
      <c r="L62" s="48">
        <f t="shared" si="15"/>
        <v>6240358.09</v>
      </c>
      <c r="M62" s="48">
        <f t="shared" si="15"/>
        <v>2966083</v>
      </c>
    </row>
    <row r="63" spans="1:13" ht="97.5" customHeight="1">
      <c r="A63" s="108"/>
      <c r="B63" s="69" t="s">
        <v>133</v>
      </c>
      <c r="C63" s="51"/>
      <c r="D63" s="51"/>
      <c r="E63" s="51"/>
      <c r="F63" s="51"/>
      <c r="G63" s="51"/>
      <c r="H63" s="51">
        <v>5354800</v>
      </c>
      <c r="I63" s="51">
        <v>6783148.59</v>
      </c>
      <c r="J63" s="51">
        <v>6610471.1</v>
      </c>
      <c r="K63" s="51">
        <v>6156503.24</v>
      </c>
      <c r="L63" s="51">
        <v>6240358.09</v>
      </c>
      <c r="M63" s="51">
        <v>2966083</v>
      </c>
    </row>
    <row r="64" spans="1:13" ht="21.75" customHeight="1">
      <c r="A64" s="109"/>
      <c r="B64" s="69" t="s">
        <v>11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48.75" customHeight="1">
      <c r="A65" s="109"/>
      <c r="B65" s="69" t="s">
        <v>73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75" customHeight="1">
      <c r="A66" s="110"/>
      <c r="B66" s="69" t="s">
        <v>75</v>
      </c>
      <c r="C66" s="51">
        <v>1362123.14</v>
      </c>
      <c r="D66" s="51">
        <v>3905156.94</v>
      </c>
      <c r="E66" s="51">
        <v>4648103.57</v>
      </c>
      <c r="F66" s="51">
        <v>5766681.79</v>
      </c>
      <c r="G66" s="51">
        <v>6836634.57</v>
      </c>
      <c r="H66" s="51">
        <v>928761.44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</row>
    <row r="67" spans="1:13" s="11" customFormat="1" ht="66.75" customHeight="1">
      <c r="A67" s="90" t="s">
        <v>95</v>
      </c>
      <c r="B67" s="68" t="s">
        <v>101</v>
      </c>
      <c r="C67" s="48" t="s">
        <v>21</v>
      </c>
      <c r="D67" s="48" t="s">
        <v>21</v>
      </c>
      <c r="E67" s="48" t="s">
        <v>21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</row>
    <row r="68" spans="1:13" s="14" customFormat="1" ht="130.5" customHeight="1">
      <c r="A68" s="91"/>
      <c r="B68" s="66" t="s">
        <v>49</v>
      </c>
      <c r="C68" s="58" t="s">
        <v>21</v>
      </c>
      <c r="D68" s="58" t="s">
        <v>21</v>
      </c>
      <c r="E68" s="58" t="s">
        <v>21</v>
      </c>
      <c r="F68" s="60"/>
      <c r="G68" s="60"/>
      <c r="H68" s="60"/>
      <c r="I68" s="60"/>
      <c r="J68" s="60"/>
      <c r="K68" s="60"/>
      <c r="L68" s="60"/>
      <c r="M68" s="60"/>
    </row>
    <row r="69" spans="1:13" s="11" customFormat="1" ht="60" customHeight="1">
      <c r="A69" s="90" t="s">
        <v>103</v>
      </c>
      <c r="B69" s="68" t="s">
        <v>102</v>
      </c>
      <c r="C69" s="48" t="s">
        <v>21</v>
      </c>
      <c r="D69" s="48" t="s">
        <v>21</v>
      </c>
      <c r="E69" s="48" t="s">
        <v>21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</row>
    <row r="70" spans="1:13" s="14" customFormat="1" ht="129" customHeight="1">
      <c r="A70" s="91"/>
      <c r="B70" s="66" t="s">
        <v>49</v>
      </c>
      <c r="C70" s="58" t="s">
        <v>21</v>
      </c>
      <c r="D70" s="58" t="s">
        <v>21</v>
      </c>
      <c r="E70" s="58" t="s">
        <v>21</v>
      </c>
      <c r="F70" s="60"/>
      <c r="G70" s="60"/>
      <c r="H70" s="60"/>
      <c r="I70" s="60"/>
      <c r="J70" s="60"/>
      <c r="K70" s="60"/>
      <c r="L70" s="60"/>
      <c r="M70" s="60"/>
    </row>
    <row r="71" spans="1:13" s="11" customFormat="1" ht="25.5" customHeight="1">
      <c r="A71" s="90" t="s">
        <v>104</v>
      </c>
      <c r="B71" s="111" t="s">
        <v>20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</row>
    <row r="72" spans="1:13" ht="90.75" customHeight="1" hidden="1">
      <c r="A72" s="45" t="s">
        <v>105</v>
      </c>
      <c r="B72" s="43" t="s">
        <v>31</v>
      </c>
      <c r="C72" s="43">
        <f aca="true" t="shared" si="16" ref="C72:H72">C32/C11</f>
        <v>0.034338329019733146</v>
      </c>
      <c r="D72" s="43">
        <f t="shared" si="16"/>
        <v>0.09072173993595237</v>
      </c>
      <c r="E72" s="43">
        <f t="shared" si="16"/>
        <v>0.10517143418322708</v>
      </c>
      <c r="F72" s="43">
        <f t="shared" si="16"/>
        <v>0.12125220761845085</v>
      </c>
      <c r="G72" s="43">
        <f t="shared" si="16"/>
        <v>0.1364211726378937</v>
      </c>
      <c r="H72" s="43">
        <f t="shared" si="16"/>
        <v>0.13292693108593556</v>
      </c>
      <c r="I72" s="43" t="s">
        <v>21</v>
      </c>
      <c r="J72" s="43"/>
      <c r="K72" s="43"/>
      <c r="L72" s="43"/>
      <c r="M72" s="43"/>
    </row>
    <row r="73" spans="1:13" s="12" customFormat="1" ht="103.5" customHeight="1">
      <c r="A73" s="45"/>
      <c r="B73" s="66" t="s">
        <v>27</v>
      </c>
      <c r="C73" s="58">
        <f>(C32-C36-C38-C40)/C11*100</f>
        <v>3.4338329019733145</v>
      </c>
      <c r="D73" s="58">
        <f>(D32-D36-D38-D40)/D11*100</f>
        <v>9.072173993595237</v>
      </c>
      <c r="E73" s="58">
        <f>(E32-E36-E38-E40)/E11*100</f>
        <v>10.517143418322709</v>
      </c>
      <c r="F73" s="58">
        <f>(F32-F36-F38-F40)/F11*100</f>
        <v>12.125220761845085</v>
      </c>
      <c r="G73" s="58">
        <f>(G32-G36-G38-G40)/G11*100</f>
        <v>13.64211726378937</v>
      </c>
      <c r="H73" s="58" t="s">
        <v>21</v>
      </c>
      <c r="I73" s="58" t="s">
        <v>21</v>
      </c>
      <c r="J73" s="58" t="s">
        <v>21</v>
      </c>
      <c r="K73" s="58" t="s">
        <v>21</v>
      </c>
      <c r="L73" s="58" t="s">
        <v>21</v>
      </c>
      <c r="M73" s="58" t="s">
        <v>21</v>
      </c>
    </row>
    <row r="74" spans="1:13" ht="81" customHeight="1">
      <c r="A74" s="45" t="s">
        <v>106</v>
      </c>
      <c r="B74" s="67" t="s">
        <v>28</v>
      </c>
      <c r="C74" s="43">
        <f>C58/C11*100</f>
        <v>34.28547097762918</v>
      </c>
      <c r="D74" s="43">
        <f>D58/D11*100</f>
        <v>39.68002355076203</v>
      </c>
      <c r="E74" s="43">
        <f>E58/E11*100</f>
        <v>50.04106615110515</v>
      </c>
      <c r="F74" s="43">
        <f>F58/F11*100</f>
        <v>53.352532852817106</v>
      </c>
      <c r="G74" s="43">
        <f>G58/G11*100</f>
        <v>56.842799566738876</v>
      </c>
      <c r="H74" s="43" t="s">
        <v>21</v>
      </c>
      <c r="I74" s="43" t="s">
        <v>21</v>
      </c>
      <c r="J74" s="43" t="s">
        <v>21</v>
      </c>
      <c r="K74" s="43" t="s">
        <v>21</v>
      </c>
      <c r="L74" s="43" t="s">
        <v>21</v>
      </c>
      <c r="M74" s="43" t="s">
        <v>21</v>
      </c>
    </row>
    <row r="75" spans="1:13" s="12" customFormat="1" ht="102.75" customHeight="1">
      <c r="A75" s="45"/>
      <c r="B75" s="66" t="s">
        <v>152</v>
      </c>
      <c r="C75" s="58">
        <f>(C58-C59)/C11*100</f>
        <v>34.28547097762918</v>
      </c>
      <c r="D75" s="58">
        <f>(D58-D59)/D11*100</f>
        <v>39.68002355076203</v>
      </c>
      <c r="E75" s="58">
        <f>(E58-E59)/E11*100</f>
        <v>50.04106615110515</v>
      </c>
      <c r="F75" s="58">
        <f>(F58-F59)/F11*100</f>
        <v>53.352532852817106</v>
      </c>
      <c r="G75" s="58">
        <f>(G58-G59)/G11*100</f>
        <v>56.842799566738876</v>
      </c>
      <c r="H75" s="58" t="s">
        <v>21</v>
      </c>
      <c r="I75" s="58" t="s">
        <v>21</v>
      </c>
      <c r="J75" s="58" t="s">
        <v>21</v>
      </c>
      <c r="K75" s="58" t="s">
        <v>21</v>
      </c>
      <c r="L75" s="58" t="s">
        <v>21</v>
      </c>
      <c r="M75" s="58" t="s">
        <v>21</v>
      </c>
    </row>
    <row r="76" spans="1:13" ht="81.75" customHeight="1">
      <c r="A76" s="45" t="s">
        <v>107</v>
      </c>
      <c r="B76" s="67" t="s">
        <v>30</v>
      </c>
      <c r="C76" s="43">
        <f>(C12+C14-C15-C33)/C11*100</f>
        <v>21.427294507516592</v>
      </c>
      <c r="D76" s="43">
        <f aca="true" t="shared" si="17" ref="D76:M76">(D12+D14-D15-D33)/D11*100</f>
        <v>18.480713411124782</v>
      </c>
      <c r="E76" s="43">
        <f t="shared" si="17"/>
        <v>19.635673060960094</v>
      </c>
      <c r="F76" s="43">
        <f t="shared" si="17"/>
        <v>9.758969615289278</v>
      </c>
      <c r="G76" s="43">
        <f t="shared" si="17"/>
        <v>16.24868688551908</v>
      </c>
      <c r="H76" s="43">
        <f t="shared" si="17"/>
        <v>14.570848957055693</v>
      </c>
      <c r="I76" s="43">
        <f t="shared" si="17"/>
        <v>13.870932924711092</v>
      </c>
      <c r="J76" s="43">
        <f t="shared" si="17"/>
        <v>14.182373745473576</v>
      </c>
      <c r="K76" s="43">
        <f t="shared" si="17"/>
        <v>13.873949579831931</v>
      </c>
      <c r="L76" s="43">
        <f t="shared" si="17"/>
        <v>14.416013071895426</v>
      </c>
      <c r="M76" s="43">
        <f t="shared" si="17"/>
        <v>17.078434172736074</v>
      </c>
    </row>
    <row r="77" spans="1:13" ht="130.5" customHeight="1">
      <c r="A77" s="45" t="s">
        <v>108</v>
      </c>
      <c r="B77" s="67" t="s">
        <v>29</v>
      </c>
      <c r="C77" s="43" t="s">
        <v>21</v>
      </c>
      <c r="D77" s="43" t="s">
        <v>21</v>
      </c>
      <c r="E77" s="61" t="s">
        <v>21</v>
      </c>
      <c r="F77" s="43">
        <f aca="true" t="shared" si="18" ref="F77:L77">(C76+D76+E76)/3</f>
        <v>19.847893659867157</v>
      </c>
      <c r="G77" s="62">
        <f t="shared" si="18"/>
        <v>15.95845202912472</v>
      </c>
      <c r="H77" s="43">
        <f t="shared" si="18"/>
        <v>15.214443187256151</v>
      </c>
      <c r="I77" s="43">
        <f t="shared" si="18"/>
        <v>13.526168485954685</v>
      </c>
      <c r="J77" s="43">
        <f t="shared" si="18"/>
        <v>14.89682292242862</v>
      </c>
      <c r="K77" s="43">
        <f t="shared" si="18"/>
        <v>14.208051875746788</v>
      </c>
      <c r="L77" s="43">
        <f t="shared" si="18"/>
        <v>13.975752083338866</v>
      </c>
      <c r="M77" s="43">
        <f>(J76+K76+L76)/3</f>
        <v>14.157445465733645</v>
      </c>
    </row>
    <row r="78" spans="1:13" ht="105" customHeight="1">
      <c r="A78" s="45" t="s">
        <v>109</v>
      </c>
      <c r="B78" s="67" t="s">
        <v>115</v>
      </c>
      <c r="C78" s="43" t="s">
        <v>21</v>
      </c>
      <c r="D78" s="43" t="s">
        <v>21</v>
      </c>
      <c r="E78" s="61" t="s">
        <v>21</v>
      </c>
      <c r="F78" s="43">
        <f>F32/F11*100</f>
        <v>12.125220761845085</v>
      </c>
      <c r="G78" s="43">
        <f aca="true" t="shared" si="19" ref="G78:M78">G32/G11*100</f>
        <v>13.64211726378937</v>
      </c>
      <c r="H78" s="43">
        <f t="shared" si="19"/>
        <v>13.292693108593557</v>
      </c>
      <c r="I78" s="43">
        <f t="shared" si="19"/>
        <v>13.780067772647456</v>
      </c>
      <c r="J78" s="43">
        <f t="shared" si="19"/>
        <v>13.69190958124773</v>
      </c>
      <c r="K78" s="43">
        <f t="shared" si="19"/>
        <v>13.372274352941178</v>
      </c>
      <c r="L78" s="43">
        <f t="shared" si="19"/>
        <v>13.301238709150326</v>
      </c>
      <c r="M78" s="43">
        <f t="shared" si="19"/>
        <v>5.341208486060202</v>
      </c>
    </row>
    <row r="79" spans="1:13" s="12" customFormat="1" ht="120.75" customHeight="1">
      <c r="A79" s="43"/>
      <c r="B79" s="66" t="s">
        <v>116</v>
      </c>
      <c r="C79" s="43" t="s">
        <v>21</v>
      </c>
      <c r="D79" s="43" t="s">
        <v>21</v>
      </c>
      <c r="E79" s="61" t="s">
        <v>21</v>
      </c>
      <c r="F79" s="58">
        <f>(F32-F36-F38-F40)/F11*100</f>
        <v>12.125220761845085</v>
      </c>
      <c r="G79" s="58">
        <f aca="true" t="shared" si="20" ref="G79:M79">(G32-G36-G38-G40)/G11*100</f>
        <v>13.64211726378937</v>
      </c>
      <c r="H79" s="58">
        <f t="shared" si="20"/>
        <v>13.292693108593557</v>
      </c>
      <c r="I79" s="58">
        <f t="shared" si="20"/>
        <v>13.780067772647456</v>
      </c>
      <c r="J79" s="58">
        <f t="shared" si="20"/>
        <v>13.69190958124773</v>
      </c>
      <c r="K79" s="58">
        <f t="shared" si="20"/>
        <v>13.372274352941178</v>
      </c>
      <c r="L79" s="58">
        <f t="shared" si="20"/>
        <v>13.301238709150326</v>
      </c>
      <c r="M79" s="58">
        <f t="shared" si="20"/>
        <v>5.341208486060202</v>
      </c>
    </row>
    <row r="80" spans="1:13" s="12" customFormat="1" ht="120.75" customHeight="1">
      <c r="A80" s="83"/>
      <c r="B80" s="84"/>
      <c r="C80" s="83"/>
      <c r="D80" s="83"/>
      <c r="E80" s="83"/>
      <c r="F80" s="85"/>
      <c r="G80" s="85"/>
      <c r="H80" s="85"/>
      <c r="I80" s="85"/>
      <c r="J80" s="85"/>
      <c r="K80" s="85"/>
      <c r="L80" s="85"/>
      <c r="M80" s="85"/>
    </row>
    <row r="81" spans="1:13" s="12" customFormat="1" ht="71.25" customHeight="1">
      <c r="A81" s="86"/>
      <c r="B81" s="87"/>
      <c r="C81" s="86"/>
      <c r="D81" s="86"/>
      <c r="E81" s="86"/>
      <c r="F81" s="88"/>
      <c r="G81" s="88"/>
      <c r="H81" s="88"/>
      <c r="I81" s="88"/>
      <c r="J81" s="88"/>
      <c r="K81" s="88"/>
      <c r="L81" s="88"/>
      <c r="M81" s="88"/>
    </row>
    <row r="82" spans="1:13" ht="34.5" customHeight="1">
      <c r="A82" s="119" t="s">
        <v>140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4" s="10" customFormat="1" ht="24.75" customHeight="1">
      <c r="A83" s="113" t="s">
        <v>0</v>
      </c>
      <c r="B83" s="113" t="s">
        <v>1</v>
      </c>
      <c r="C83" s="113" t="s">
        <v>12</v>
      </c>
      <c r="D83" s="113"/>
      <c r="E83" s="113" t="s">
        <v>186</v>
      </c>
      <c r="F83" s="113" t="s">
        <v>14</v>
      </c>
      <c r="G83" s="113" t="s">
        <v>13</v>
      </c>
      <c r="H83" s="113"/>
      <c r="I83" s="113"/>
      <c r="J83" s="113"/>
      <c r="K83" s="113"/>
      <c r="L83" s="113"/>
      <c r="M83" s="113"/>
      <c r="N83" s="9"/>
    </row>
    <row r="84" spans="1:13" s="10" customFormat="1" ht="54.75" customHeight="1">
      <c r="A84" s="113"/>
      <c r="B84" s="113"/>
      <c r="C84" s="45" t="s">
        <v>175</v>
      </c>
      <c r="D84" s="45" t="s">
        <v>176</v>
      </c>
      <c r="E84" s="113"/>
      <c r="F84" s="113"/>
      <c r="G84" s="45" t="s">
        <v>15</v>
      </c>
      <c r="H84" s="45" t="s">
        <v>16</v>
      </c>
      <c r="I84" s="45" t="s">
        <v>17</v>
      </c>
      <c r="J84" s="45" t="s">
        <v>157</v>
      </c>
      <c r="K84" s="45" t="s">
        <v>158</v>
      </c>
      <c r="L84" s="45" t="s">
        <v>159</v>
      </c>
      <c r="M84" s="45" t="s">
        <v>173</v>
      </c>
    </row>
    <row r="85" spans="1:13" s="10" customFormat="1" ht="15" customHeight="1">
      <c r="A85" s="47">
        <v>1</v>
      </c>
      <c r="B85" s="47">
        <v>2</v>
      </c>
      <c r="C85" s="47">
        <v>3</v>
      </c>
      <c r="D85" s="47">
        <v>4</v>
      </c>
      <c r="E85" s="47">
        <v>5</v>
      </c>
      <c r="F85" s="47">
        <v>6</v>
      </c>
      <c r="G85" s="47">
        <v>7</v>
      </c>
      <c r="H85" s="47">
        <v>8</v>
      </c>
      <c r="I85" s="47">
        <v>9</v>
      </c>
      <c r="J85" s="47">
        <v>10</v>
      </c>
      <c r="K85" s="47">
        <v>11</v>
      </c>
      <c r="L85" s="47">
        <v>12</v>
      </c>
      <c r="M85" s="47">
        <v>13</v>
      </c>
    </row>
    <row r="86" spans="1:13" s="12" customFormat="1" ht="21.75" customHeight="1">
      <c r="A86" s="89" t="s">
        <v>141</v>
      </c>
      <c r="B86" s="64" t="s">
        <v>40</v>
      </c>
      <c r="C86" s="49">
        <f>C11</f>
        <v>46115783.010000005</v>
      </c>
      <c r="D86" s="49">
        <f aca="true" t="shared" si="21" ref="D86:M86">D11</f>
        <v>50820470.190000005</v>
      </c>
      <c r="E86" s="49">
        <f t="shared" si="21"/>
        <v>52241820.63</v>
      </c>
      <c r="F86" s="49">
        <f t="shared" si="21"/>
        <v>61744705</v>
      </c>
      <c r="G86" s="49">
        <f t="shared" si="21"/>
        <v>60010000</v>
      </c>
      <c r="H86" s="49">
        <f t="shared" si="21"/>
        <v>58555188</v>
      </c>
      <c r="I86" s="49">
        <f t="shared" si="21"/>
        <v>60472479</v>
      </c>
      <c r="J86" s="49">
        <f t="shared" si="21"/>
        <v>59235500</v>
      </c>
      <c r="K86" s="49">
        <f t="shared" si="21"/>
        <v>59500000</v>
      </c>
      <c r="L86" s="49">
        <f t="shared" si="21"/>
        <v>61200000</v>
      </c>
      <c r="M86" s="49">
        <f t="shared" si="21"/>
        <v>63021000</v>
      </c>
    </row>
    <row r="87" spans="1:13" s="12" customFormat="1" ht="21.75" customHeight="1">
      <c r="A87" s="89" t="s">
        <v>110</v>
      </c>
      <c r="B87" s="64" t="s">
        <v>96</v>
      </c>
      <c r="C87" s="49">
        <f aca="true" t="shared" si="22" ref="C87:M87">C15+C33+C44</f>
        <v>56022550.17</v>
      </c>
      <c r="D87" s="49">
        <f t="shared" si="22"/>
        <v>54754057.76</v>
      </c>
      <c r="E87" s="49">
        <f t="shared" si="22"/>
        <v>58655428.88</v>
      </c>
      <c r="F87" s="49">
        <f t="shared" si="22"/>
        <v>68544705</v>
      </c>
      <c r="G87" s="49">
        <f t="shared" si="22"/>
        <v>61179000</v>
      </c>
      <c r="H87" s="49">
        <f t="shared" si="22"/>
        <v>53200388</v>
      </c>
      <c r="I87" s="49">
        <f t="shared" si="22"/>
        <v>53584382</v>
      </c>
      <c r="J87" s="49">
        <f t="shared" si="22"/>
        <v>49834500</v>
      </c>
      <c r="K87" s="49">
        <f t="shared" si="22"/>
        <v>51245000</v>
      </c>
      <c r="L87" s="49">
        <f t="shared" si="22"/>
        <v>52377400</v>
      </c>
      <c r="M87" s="49">
        <f t="shared" si="22"/>
        <v>52258000</v>
      </c>
    </row>
    <row r="88" spans="1:13" s="12" customFormat="1" ht="78" customHeight="1">
      <c r="A88" s="89"/>
      <c r="B88" s="64" t="s">
        <v>113</v>
      </c>
      <c r="C88" s="49" t="str">
        <f>C19</f>
        <v>x</v>
      </c>
      <c r="D88" s="49" t="str">
        <f>D19</f>
        <v>x</v>
      </c>
      <c r="E88" s="49">
        <f aca="true" t="shared" si="23" ref="E88:M88">E19+E37+E45</f>
        <v>16444440.44</v>
      </c>
      <c r="F88" s="49">
        <f t="shared" si="23"/>
        <v>13024247</v>
      </c>
      <c r="G88" s="49">
        <f t="shared" si="23"/>
        <v>15919837</v>
      </c>
      <c r="H88" s="49">
        <f t="shared" si="23"/>
        <v>7177188</v>
      </c>
      <c r="I88" s="49">
        <f t="shared" si="23"/>
        <v>5500000</v>
      </c>
      <c r="J88" s="49">
        <f t="shared" si="23"/>
        <v>0</v>
      </c>
      <c r="K88" s="49">
        <f t="shared" si="23"/>
        <v>0</v>
      </c>
      <c r="L88" s="49">
        <f t="shared" si="23"/>
        <v>0</v>
      </c>
      <c r="M88" s="49">
        <f t="shared" si="23"/>
        <v>0</v>
      </c>
    </row>
    <row r="89" spans="1:13" s="12" customFormat="1" ht="37.5" customHeight="1">
      <c r="A89" s="89" t="s">
        <v>111</v>
      </c>
      <c r="B89" s="64" t="s">
        <v>74</v>
      </c>
      <c r="C89" s="49">
        <f aca="true" t="shared" si="24" ref="C89:M89">C11-C87</f>
        <v>-9906767.159999996</v>
      </c>
      <c r="D89" s="49">
        <f t="shared" si="24"/>
        <v>-3933587.569999993</v>
      </c>
      <c r="E89" s="49">
        <f t="shared" si="24"/>
        <v>-6413608.25</v>
      </c>
      <c r="F89" s="49">
        <f t="shared" si="24"/>
        <v>-6800000</v>
      </c>
      <c r="G89" s="49">
        <f t="shared" si="24"/>
        <v>-1169000</v>
      </c>
      <c r="H89" s="49">
        <f t="shared" si="24"/>
        <v>5354800</v>
      </c>
      <c r="I89" s="49">
        <f t="shared" si="24"/>
        <v>6888097</v>
      </c>
      <c r="J89" s="49">
        <f t="shared" si="24"/>
        <v>9401000</v>
      </c>
      <c r="K89" s="49">
        <f t="shared" si="24"/>
        <v>8255000</v>
      </c>
      <c r="L89" s="49">
        <f t="shared" si="24"/>
        <v>8822600</v>
      </c>
      <c r="M89" s="49">
        <f t="shared" si="24"/>
        <v>10763000</v>
      </c>
    </row>
    <row r="90" spans="1:13" s="12" customFormat="1" ht="21.75" customHeight="1">
      <c r="A90" s="89" t="s">
        <v>112</v>
      </c>
      <c r="B90" s="64" t="s">
        <v>97</v>
      </c>
      <c r="C90" s="49">
        <f aca="true" t="shared" si="25" ref="C90:M90">C26+C51</f>
        <v>10729076.03</v>
      </c>
      <c r="D90" s="49">
        <f t="shared" si="25"/>
        <v>8050000</v>
      </c>
      <c r="E90" s="49">
        <f t="shared" si="25"/>
        <v>10991306.38</v>
      </c>
      <c r="F90" s="49">
        <f t="shared" si="25"/>
        <v>12566681.79</v>
      </c>
      <c r="G90" s="49">
        <f t="shared" si="25"/>
        <v>8005634.57</v>
      </c>
      <c r="H90" s="49">
        <f t="shared" si="25"/>
        <v>928761.44</v>
      </c>
      <c r="I90" s="49">
        <f t="shared" si="25"/>
        <v>0</v>
      </c>
      <c r="J90" s="49">
        <f t="shared" si="25"/>
        <v>0</v>
      </c>
      <c r="K90" s="49">
        <f t="shared" si="25"/>
        <v>0</v>
      </c>
      <c r="L90" s="49">
        <f t="shared" si="25"/>
        <v>0</v>
      </c>
      <c r="M90" s="49">
        <f t="shared" si="25"/>
        <v>0</v>
      </c>
    </row>
    <row r="91" spans="1:13" s="12" customFormat="1" ht="21.75" customHeight="1">
      <c r="A91" s="89" t="s">
        <v>134</v>
      </c>
      <c r="B91" s="64" t="s">
        <v>98</v>
      </c>
      <c r="C91" s="49">
        <f>C39+C41</f>
        <v>1362123.14</v>
      </c>
      <c r="D91" s="49">
        <f aca="true" t="shared" si="26" ref="D91:M91">D39+D41</f>
        <v>3905156.94</v>
      </c>
      <c r="E91" s="49">
        <f t="shared" si="26"/>
        <v>4648103.57</v>
      </c>
      <c r="F91" s="49">
        <f t="shared" si="26"/>
        <v>5766681.79</v>
      </c>
      <c r="G91" s="49">
        <f t="shared" si="26"/>
        <v>6836634.57</v>
      </c>
      <c r="H91" s="49">
        <f t="shared" si="26"/>
        <v>6283561.44</v>
      </c>
      <c r="I91" s="49">
        <f t="shared" si="26"/>
        <v>6783148.59</v>
      </c>
      <c r="J91" s="49">
        <f t="shared" si="26"/>
        <v>6610471.1</v>
      </c>
      <c r="K91" s="49">
        <f t="shared" si="26"/>
        <v>6156503.24</v>
      </c>
      <c r="L91" s="49">
        <f t="shared" si="26"/>
        <v>6240358.09</v>
      </c>
      <c r="M91" s="49">
        <f t="shared" si="26"/>
        <v>2966083</v>
      </c>
    </row>
    <row r="92" spans="1:13" s="12" customFormat="1" ht="88.5" customHeight="1">
      <c r="A92" s="116" t="s">
        <v>139</v>
      </c>
      <c r="B92" s="65" t="s">
        <v>118</v>
      </c>
      <c r="C92" s="55">
        <f>C86-C87+C90-C91</f>
        <v>-539814.269999997</v>
      </c>
      <c r="D92" s="55">
        <f>D86-D87+D90-D91</f>
        <v>211255.4900000072</v>
      </c>
      <c r="E92" s="55">
        <f aca="true" t="shared" si="27" ref="E92:M92">E11-E87+E90-E91</f>
        <v>-70405.43999999948</v>
      </c>
      <c r="F92" s="56">
        <f t="shared" si="27"/>
        <v>0</v>
      </c>
      <c r="G92" s="56">
        <f t="shared" si="27"/>
        <v>0</v>
      </c>
      <c r="H92" s="56">
        <f t="shared" si="27"/>
        <v>0</v>
      </c>
      <c r="I92" s="56">
        <f t="shared" si="27"/>
        <v>104948.41000000015</v>
      </c>
      <c r="J92" s="56">
        <f t="shared" si="27"/>
        <v>2790528.9000000004</v>
      </c>
      <c r="K92" s="56">
        <f t="shared" si="27"/>
        <v>2098496.76</v>
      </c>
      <c r="L92" s="56">
        <f t="shared" si="27"/>
        <v>2582241.91</v>
      </c>
      <c r="M92" s="56">
        <f t="shared" si="27"/>
        <v>7796917</v>
      </c>
    </row>
    <row r="93" spans="1:13" s="12" customFormat="1" ht="151.5" customHeight="1">
      <c r="A93" s="117"/>
      <c r="B93" s="65" t="s">
        <v>156</v>
      </c>
      <c r="C93" s="55">
        <f>C12-C15-C33+C27+C28</f>
        <v>8606335.75</v>
      </c>
      <c r="D93" s="55">
        <f aca="true" t="shared" si="28" ref="D93:L93">D12-D15-D33+D27+D28</f>
        <v>6998927.950000002</v>
      </c>
      <c r="E93" s="55">
        <f t="shared" si="28"/>
        <v>9544819.65</v>
      </c>
      <c r="F93" s="63">
        <f t="shared" si="28"/>
        <v>5525647</v>
      </c>
      <c r="G93" s="63">
        <f t="shared" si="28"/>
        <v>8750837</v>
      </c>
      <c r="H93" s="63">
        <f t="shared" si="28"/>
        <v>7531988</v>
      </c>
      <c r="I93" s="63">
        <f t="shared" si="28"/>
        <v>7388097</v>
      </c>
      <c r="J93" s="63">
        <f t="shared" si="28"/>
        <v>7401000</v>
      </c>
      <c r="K93" s="63">
        <f t="shared" si="28"/>
        <v>7255000</v>
      </c>
      <c r="L93" s="63">
        <f t="shared" si="28"/>
        <v>8322600</v>
      </c>
      <c r="M93" s="63">
        <f>M12-M15-M33+M27+M28</f>
        <v>10263000</v>
      </c>
    </row>
    <row r="95" spans="11:12" ht="21.75" customHeight="1">
      <c r="K95" s="81" t="s">
        <v>183</v>
      </c>
      <c r="L95" s="9" t="s">
        <v>184</v>
      </c>
    </row>
    <row r="97" spans="11:12" ht="21.75" customHeight="1">
      <c r="K97" s="10" t="s">
        <v>189</v>
      </c>
      <c r="L97" s="9" t="s">
        <v>188</v>
      </c>
    </row>
  </sheetData>
  <sheetProtection/>
  <mergeCells count="27">
    <mergeCell ref="A92:A93"/>
    <mergeCell ref="A54:M54"/>
    <mergeCell ref="E83:E84"/>
    <mergeCell ref="F83:F84"/>
    <mergeCell ref="G83:M83"/>
    <mergeCell ref="A82:M82"/>
    <mergeCell ref="F55:F56"/>
    <mergeCell ref="G55:M55"/>
    <mergeCell ref="E55:E56"/>
    <mergeCell ref="A6:M6"/>
    <mergeCell ref="A5:M5"/>
    <mergeCell ref="C8:D8"/>
    <mergeCell ref="A8:A9"/>
    <mergeCell ref="B8:B9"/>
    <mergeCell ref="E8:E9"/>
    <mergeCell ref="F8:F9"/>
    <mergeCell ref="G8:M8"/>
    <mergeCell ref="A20:A22"/>
    <mergeCell ref="A63:A66"/>
    <mergeCell ref="B71:M71"/>
    <mergeCell ref="A83:A84"/>
    <mergeCell ref="B83:B84"/>
    <mergeCell ref="C83:D83"/>
    <mergeCell ref="A55:A56"/>
    <mergeCell ref="B55:B56"/>
    <mergeCell ref="C55:D55"/>
    <mergeCell ref="A46:A49"/>
  </mergeCells>
  <printOptions horizontalCentered="1"/>
  <pageMargins left="0" right="0" top="0.35433070866141736" bottom="0.35433070866141736" header="0.31496062992125984" footer="0.31496062992125984"/>
  <pageSetup fitToHeight="2" horizontalDpi="600" verticalDpi="600" orientation="landscape" paperSize="9" scale="52" r:id="rId1"/>
  <headerFooter alignWithMargins="0">
    <oddFooter>&amp;C&amp;P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workbookViewId="0" topLeftCell="A60">
      <selection activeCell="M68" sqref="M68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0.19921875" style="0" customWidth="1"/>
    <col min="5" max="5" width="15.09765625" style="0" customWidth="1"/>
    <col min="6" max="7" width="8.5" style="0" customWidth="1"/>
    <col min="8" max="8" width="13.19921875" style="18" customWidth="1"/>
    <col min="9" max="9" width="13.19921875" style="3" customWidth="1"/>
    <col min="10" max="10" width="13.59765625" style="3" customWidth="1"/>
    <col min="11" max="11" width="12.8984375" style="3" customWidth="1"/>
    <col min="12" max="12" width="13.19921875" style="3" customWidth="1"/>
    <col min="13" max="13" width="14.5" style="3" customWidth="1"/>
  </cols>
  <sheetData>
    <row r="1" spans="1:13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2" t="s">
        <v>174</v>
      </c>
      <c r="M1" s="82"/>
    </row>
    <row r="2" spans="1:13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2" t="s">
        <v>193</v>
      </c>
      <c r="M2" s="82"/>
    </row>
    <row r="3" spans="1:13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2" t="s">
        <v>170</v>
      </c>
      <c r="M3" s="82"/>
    </row>
    <row r="4" spans="1:13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2" t="s">
        <v>190</v>
      </c>
      <c r="M4" s="82"/>
    </row>
    <row r="5" spans="1:13" ht="38.25" customHeight="1">
      <c r="A5" s="131" t="s">
        <v>180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ht="15" customHeight="1"/>
    <row r="7" spans="1:13" s="2" customFormat="1" ht="46.5" customHeight="1">
      <c r="A7" s="121" t="s">
        <v>0</v>
      </c>
      <c r="B7" s="126" t="s">
        <v>1</v>
      </c>
      <c r="C7" s="123"/>
      <c r="D7" s="124"/>
      <c r="E7" s="121" t="s">
        <v>119</v>
      </c>
      <c r="F7" s="105" t="s">
        <v>120</v>
      </c>
      <c r="G7" s="106"/>
      <c r="H7" s="121" t="s">
        <v>121</v>
      </c>
      <c r="I7" s="123"/>
      <c r="J7" s="123"/>
      <c r="K7" s="123"/>
      <c r="L7" s="124"/>
      <c r="M7" s="121" t="s">
        <v>124</v>
      </c>
    </row>
    <row r="8" spans="1:13" s="2" customFormat="1" ht="36" customHeight="1">
      <c r="A8" s="122"/>
      <c r="B8" s="127"/>
      <c r="C8" s="128"/>
      <c r="D8" s="129"/>
      <c r="E8" s="122"/>
      <c r="F8" s="23" t="s">
        <v>122</v>
      </c>
      <c r="G8" s="23" t="s">
        <v>123</v>
      </c>
      <c r="H8" s="122"/>
      <c r="I8" s="23" t="s">
        <v>14</v>
      </c>
      <c r="J8" s="23" t="s">
        <v>15</v>
      </c>
      <c r="K8" s="23" t="s">
        <v>16</v>
      </c>
      <c r="L8" s="23" t="s">
        <v>17</v>
      </c>
      <c r="M8" s="122"/>
    </row>
    <row r="9" spans="1:13" s="16" customFormat="1" ht="15">
      <c r="A9" s="23">
        <v>1</v>
      </c>
      <c r="B9" s="130">
        <v>2</v>
      </c>
      <c r="C9" s="130"/>
      <c r="D9" s="130"/>
      <c r="E9" s="23">
        <v>3</v>
      </c>
      <c r="F9" s="23">
        <v>4</v>
      </c>
      <c r="G9" s="23">
        <v>5</v>
      </c>
      <c r="H9" s="23">
        <v>6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</row>
    <row r="10" spans="1:13" s="6" customFormat="1" ht="35.25" customHeight="1">
      <c r="A10" s="24" t="s">
        <v>2</v>
      </c>
      <c r="B10" s="135" t="s">
        <v>126</v>
      </c>
      <c r="C10" s="135"/>
      <c r="D10" s="135"/>
      <c r="E10" s="25" t="s">
        <v>21</v>
      </c>
      <c r="F10" s="25" t="s">
        <v>21</v>
      </c>
      <c r="G10" s="25" t="s">
        <v>21</v>
      </c>
      <c r="H10" s="25" t="s">
        <v>21</v>
      </c>
      <c r="I10" s="26">
        <f>I11+I12</f>
        <v>13024247</v>
      </c>
      <c r="J10" s="26">
        <f>J11+J12</f>
        <v>15919837</v>
      </c>
      <c r="K10" s="26">
        <f>K11+K12</f>
        <v>7177188</v>
      </c>
      <c r="L10" s="26">
        <f>L11+L12</f>
        <v>5500000</v>
      </c>
      <c r="M10" s="26">
        <f>M11+M12</f>
        <v>41621272</v>
      </c>
    </row>
    <row r="11" spans="1:13" s="6" customFormat="1" ht="21" customHeight="1">
      <c r="A11" s="24" t="s">
        <v>34</v>
      </c>
      <c r="B11" s="125" t="s">
        <v>79</v>
      </c>
      <c r="C11" s="125"/>
      <c r="D11" s="125"/>
      <c r="E11" s="25" t="s">
        <v>21</v>
      </c>
      <c r="F11" s="25" t="s">
        <v>21</v>
      </c>
      <c r="G11" s="25" t="s">
        <v>21</v>
      </c>
      <c r="H11" s="25" t="s">
        <v>21</v>
      </c>
      <c r="I11" s="26">
        <v>0</v>
      </c>
      <c r="J11" s="26">
        <v>0</v>
      </c>
      <c r="K11" s="26">
        <v>0</v>
      </c>
      <c r="L11" s="26">
        <f>L15+L28+L38+L48+L66</f>
        <v>0</v>
      </c>
      <c r="M11" s="26">
        <f>M15+M28+M38+M48+M66</f>
        <v>0</v>
      </c>
    </row>
    <row r="12" spans="1:13" s="6" customFormat="1" ht="21" customHeight="1">
      <c r="A12" s="24" t="s">
        <v>35</v>
      </c>
      <c r="B12" s="125" t="s">
        <v>80</v>
      </c>
      <c r="C12" s="125"/>
      <c r="D12" s="125"/>
      <c r="E12" s="25" t="s">
        <v>21</v>
      </c>
      <c r="F12" s="25" t="s">
        <v>21</v>
      </c>
      <c r="G12" s="25" t="s">
        <v>21</v>
      </c>
      <c r="H12" s="25" t="s">
        <v>21</v>
      </c>
      <c r="I12" s="26">
        <f>I16+I29+I39+I49</f>
        <v>13024247</v>
      </c>
      <c r="J12" s="26">
        <f>J16+J29+J39+J49</f>
        <v>15919837</v>
      </c>
      <c r="K12" s="26">
        <f>K16+K29+K39+K49</f>
        <v>7177188</v>
      </c>
      <c r="L12" s="26">
        <f>L16+L29+L39+L49</f>
        <v>5500000</v>
      </c>
      <c r="M12" s="26">
        <f>M16+M29+M39+M49</f>
        <v>41621272</v>
      </c>
    </row>
    <row r="13" spans="1:13" s="1" customFormat="1" ht="28.5" customHeight="1">
      <c r="A13" s="134"/>
      <c r="B13" s="132" t="s">
        <v>81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3" s="4" customFormat="1" ht="67.5" customHeight="1">
      <c r="A14" s="134"/>
      <c r="B14" s="133" t="s">
        <v>82</v>
      </c>
      <c r="C14" s="120" t="s">
        <v>86</v>
      </c>
      <c r="D14" s="120"/>
      <c r="E14" s="25" t="s">
        <v>21</v>
      </c>
      <c r="F14" s="25" t="s">
        <v>21</v>
      </c>
      <c r="G14" s="25" t="s">
        <v>21</v>
      </c>
      <c r="H14" s="26">
        <f>H15+H16</f>
        <v>0</v>
      </c>
      <c r="I14" s="26">
        <f>I15+I16</f>
        <v>0</v>
      </c>
      <c r="J14" s="26">
        <f>J15+J16</f>
        <v>0</v>
      </c>
      <c r="K14" s="26">
        <f>K15+K16</f>
        <v>0</v>
      </c>
      <c r="L14" s="26">
        <f>L15+L16</f>
        <v>0</v>
      </c>
      <c r="M14" s="26">
        <f>SUM(I14:L14)</f>
        <v>0</v>
      </c>
    </row>
    <row r="15" spans="1:13" s="6" customFormat="1" ht="18.75" customHeight="1">
      <c r="A15" s="134"/>
      <c r="B15" s="133"/>
      <c r="C15" s="125" t="s">
        <v>79</v>
      </c>
      <c r="D15" s="125"/>
      <c r="E15" s="25" t="s">
        <v>21</v>
      </c>
      <c r="F15" s="25" t="s">
        <v>21</v>
      </c>
      <c r="G15" s="25" t="s">
        <v>21</v>
      </c>
      <c r="H15" s="26"/>
      <c r="I15" s="26"/>
      <c r="J15" s="26"/>
      <c r="K15" s="26">
        <f>K19+K22+K25</f>
        <v>0</v>
      </c>
      <c r="L15" s="26">
        <f>L19+L22+L25</f>
        <v>0</v>
      </c>
      <c r="M15" s="26">
        <f>SUM(I15:L15)</f>
        <v>0</v>
      </c>
    </row>
    <row r="16" spans="1:13" s="6" customFormat="1" ht="18.75" customHeight="1">
      <c r="A16" s="134"/>
      <c r="B16" s="133"/>
      <c r="C16" s="125" t="s">
        <v>80</v>
      </c>
      <c r="D16" s="125"/>
      <c r="E16" s="25" t="s">
        <v>21</v>
      </c>
      <c r="F16" s="25" t="s">
        <v>21</v>
      </c>
      <c r="G16" s="25" t="s">
        <v>21</v>
      </c>
      <c r="H16" s="26"/>
      <c r="I16" s="26"/>
      <c r="J16" s="26"/>
      <c r="K16" s="26"/>
      <c r="L16" s="26">
        <f>L20+L23+L26</f>
        <v>0</v>
      </c>
      <c r="M16" s="26">
        <f>SUM(I16:L16)</f>
        <v>0</v>
      </c>
    </row>
    <row r="17" spans="1:13" s="1" customFormat="1" ht="19.5" customHeight="1">
      <c r="A17" s="134"/>
      <c r="B17" s="133"/>
      <c r="C17" s="132" t="s">
        <v>83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s="5" customFormat="1" ht="18.75" customHeight="1">
      <c r="A18" s="134"/>
      <c r="B18" s="133"/>
      <c r="C18" s="25" t="s">
        <v>24</v>
      </c>
      <c r="D18" s="28" t="s">
        <v>136</v>
      </c>
      <c r="E18" s="28"/>
      <c r="F18" s="28"/>
      <c r="G18" s="28"/>
      <c r="H18" s="29">
        <f aca="true" t="shared" si="0" ref="H18:M18">H19+H20</f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</row>
    <row r="19" spans="1:13" s="5" customFormat="1" ht="19.5" customHeight="1">
      <c r="A19" s="134"/>
      <c r="B19" s="133"/>
      <c r="C19" s="30"/>
      <c r="D19" s="31" t="s">
        <v>79</v>
      </c>
      <c r="E19" s="32" t="s">
        <v>21</v>
      </c>
      <c r="F19" s="32" t="s">
        <v>21</v>
      </c>
      <c r="G19" s="32" t="s">
        <v>21</v>
      </c>
      <c r="H19" s="32"/>
      <c r="I19" s="33"/>
      <c r="J19" s="33"/>
      <c r="K19" s="33"/>
      <c r="L19" s="33"/>
      <c r="M19" s="33">
        <f>SUM(I19:L19)</f>
        <v>0</v>
      </c>
    </row>
    <row r="20" spans="1:13" s="5" customFormat="1" ht="19.5" customHeight="1">
      <c r="A20" s="134"/>
      <c r="B20" s="133"/>
      <c r="C20" s="30"/>
      <c r="D20" s="31" t="s">
        <v>138</v>
      </c>
      <c r="E20" s="32" t="s">
        <v>21</v>
      </c>
      <c r="F20" s="32" t="s">
        <v>21</v>
      </c>
      <c r="G20" s="32" t="s">
        <v>21</v>
      </c>
      <c r="H20" s="33"/>
      <c r="I20" s="34"/>
      <c r="J20" s="34"/>
      <c r="K20" s="34"/>
      <c r="L20" s="34"/>
      <c r="M20" s="33">
        <f>SUM(I20:L20)</f>
        <v>0</v>
      </c>
    </row>
    <row r="21" spans="1:13" s="5" customFormat="1" ht="19.5" customHeight="1">
      <c r="A21" s="134"/>
      <c r="B21" s="133"/>
      <c r="C21" s="25" t="s">
        <v>32</v>
      </c>
      <c r="D21" s="28" t="s">
        <v>137</v>
      </c>
      <c r="E21" s="28"/>
      <c r="F21" s="28"/>
      <c r="G21" s="28"/>
      <c r="H21" s="29">
        <f aca="true" t="shared" si="1" ref="H21:M21">H22+H23</f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</row>
    <row r="22" spans="1:13" s="5" customFormat="1" ht="19.5" customHeight="1">
      <c r="A22" s="134"/>
      <c r="B22" s="133"/>
      <c r="C22" s="30"/>
      <c r="D22" s="35" t="s">
        <v>79</v>
      </c>
      <c r="E22" s="32" t="s">
        <v>21</v>
      </c>
      <c r="F22" s="32" t="s">
        <v>21</v>
      </c>
      <c r="G22" s="32" t="s">
        <v>21</v>
      </c>
      <c r="H22" s="33"/>
      <c r="I22" s="33"/>
      <c r="J22" s="33"/>
      <c r="K22" s="33"/>
      <c r="L22" s="33"/>
      <c r="M22" s="33">
        <f>SUM(I22:L22)</f>
        <v>0</v>
      </c>
    </row>
    <row r="23" spans="1:13" s="5" customFormat="1" ht="19.5" customHeight="1">
      <c r="A23" s="134"/>
      <c r="B23" s="133"/>
      <c r="C23" s="30"/>
      <c r="D23" s="31" t="s">
        <v>138</v>
      </c>
      <c r="E23" s="32" t="s">
        <v>21</v>
      </c>
      <c r="F23" s="32" t="s">
        <v>21</v>
      </c>
      <c r="G23" s="32" t="s">
        <v>21</v>
      </c>
      <c r="H23" s="33"/>
      <c r="I23" s="33"/>
      <c r="J23" s="33"/>
      <c r="K23" s="33"/>
      <c r="L23" s="33"/>
      <c r="M23" s="33">
        <f>SUM(I23:L23)</f>
        <v>0</v>
      </c>
    </row>
    <row r="24" spans="1:13" s="1" customFormat="1" ht="32.25" customHeight="1">
      <c r="A24" s="134"/>
      <c r="B24" s="133"/>
      <c r="C24" s="27" t="s">
        <v>33</v>
      </c>
      <c r="D24" s="36" t="s">
        <v>84</v>
      </c>
      <c r="E24" s="37"/>
      <c r="F24" s="37"/>
      <c r="G24" s="37"/>
      <c r="H24" s="29">
        <f aca="true" t="shared" si="2" ref="H24:M24">H25+H26</f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</row>
    <row r="25" spans="1:13" s="5" customFormat="1" ht="19.5" customHeight="1">
      <c r="A25" s="134"/>
      <c r="B25" s="133"/>
      <c r="C25" s="30"/>
      <c r="D25" s="35" t="s">
        <v>79</v>
      </c>
      <c r="E25" s="32" t="s">
        <v>21</v>
      </c>
      <c r="F25" s="32" t="s">
        <v>21</v>
      </c>
      <c r="G25" s="32" t="s">
        <v>21</v>
      </c>
      <c r="H25" s="33"/>
      <c r="I25" s="33"/>
      <c r="J25" s="33"/>
      <c r="K25" s="33"/>
      <c r="L25" s="33"/>
      <c r="M25" s="33">
        <f>SUM(I25:L25)</f>
        <v>0</v>
      </c>
    </row>
    <row r="26" spans="1:13" s="5" customFormat="1" ht="19.5" customHeight="1">
      <c r="A26" s="134"/>
      <c r="B26" s="133"/>
      <c r="C26" s="30"/>
      <c r="D26" s="31" t="s">
        <v>138</v>
      </c>
      <c r="E26" s="32" t="s">
        <v>21</v>
      </c>
      <c r="F26" s="32" t="s">
        <v>21</v>
      </c>
      <c r="G26" s="32" t="s">
        <v>21</v>
      </c>
      <c r="H26" s="33"/>
      <c r="I26" s="33"/>
      <c r="J26" s="33"/>
      <c r="K26" s="33"/>
      <c r="L26" s="33"/>
      <c r="M26" s="33">
        <f>SUM(I26:L26)</f>
        <v>0</v>
      </c>
    </row>
    <row r="27" spans="1:13" s="4" customFormat="1" ht="45.75" customHeight="1">
      <c r="A27" s="134"/>
      <c r="B27" s="133" t="s">
        <v>85</v>
      </c>
      <c r="C27" s="120" t="s">
        <v>88</v>
      </c>
      <c r="D27" s="120"/>
      <c r="E27" s="25" t="s">
        <v>21</v>
      </c>
      <c r="F27" s="25" t="s">
        <v>21</v>
      </c>
      <c r="G27" s="25" t="s">
        <v>21</v>
      </c>
      <c r="H27" s="29">
        <f aca="true" t="shared" si="3" ref="H27:M27">H28+H29</f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</row>
    <row r="28" spans="1:13" s="6" customFormat="1" ht="20.25" customHeight="1">
      <c r="A28" s="134"/>
      <c r="B28" s="133"/>
      <c r="C28" s="125" t="s">
        <v>79</v>
      </c>
      <c r="D28" s="125"/>
      <c r="E28" s="25" t="s">
        <v>21</v>
      </c>
      <c r="F28" s="25" t="s">
        <v>21</v>
      </c>
      <c r="G28" s="25" t="s">
        <v>21</v>
      </c>
      <c r="H28" s="26">
        <f aca="true" t="shared" si="4" ref="H28:L29">H32+H35</f>
        <v>0</v>
      </c>
      <c r="I28" s="26">
        <f t="shared" si="4"/>
        <v>0</v>
      </c>
      <c r="J28" s="26">
        <f t="shared" si="4"/>
        <v>0</v>
      </c>
      <c r="K28" s="26">
        <f t="shared" si="4"/>
        <v>0</v>
      </c>
      <c r="L28" s="26">
        <f t="shared" si="4"/>
        <v>0</v>
      </c>
      <c r="M28" s="33">
        <f>SUM(I28:L28)</f>
        <v>0</v>
      </c>
    </row>
    <row r="29" spans="1:13" s="6" customFormat="1" ht="20.25" customHeight="1">
      <c r="A29" s="134"/>
      <c r="B29" s="133"/>
      <c r="C29" s="125" t="s">
        <v>80</v>
      </c>
      <c r="D29" s="125"/>
      <c r="E29" s="25" t="s">
        <v>21</v>
      </c>
      <c r="F29" s="25" t="s">
        <v>21</v>
      </c>
      <c r="G29" s="25" t="s">
        <v>21</v>
      </c>
      <c r="H29" s="26">
        <f t="shared" si="4"/>
        <v>0</v>
      </c>
      <c r="I29" s="26">
        <f t="shared" si="4"/>
        <v>0</v>
      </c>
      <c r="J29" s="26">
        <f t="shared" si="4"/>
        <v>0</v>
      </c>
      <c r="K29" s="26">
        <f t="shared" si="4"/>
        <v>0</v>
      </c>
      <c r="L29" s="26">
        <f t="shared" si="4"/>
        <v>0</v>
      </c>
      <c r="M29" s="33">
        <f>SUM(I29:L29)</f>
        <v>0</v>
      </c>
    </row>
    <row r="30" spans="1:13" s="1" customFormat="1" ht="15">
      <c r="A30" s="134"/>
      <c r="B30" s="133"/>
      <c r="C30" s="132" t="s">
        <v>83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ht="31.5">
      <c r="A31" s="134"/>
      <c r="B31" s="133"/>
      <c r="C31" s="27" t="s">
        <v>24</v>
      </c>
      <c r="D31" s="36" t="s">
        <v>84</v>
      </c>
      <c r="E31" s="38"/>
      <c r="F31" s="38"/>
      <c r="G31" s="38"/>
      <c r="H31" s="29">
        <f aca="true" t="shared" si="5" ref="H31:M31">H32+H33</f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</row>
    <row r="32" spans="1:13" s="17" customFormat="1" ht="19.5" customHeight="1">
      <c r="A32" s="134"/>
      <c r="B32" s="133"/>
      <c r="C32" s="30"/>
      <c r="D32" s="35" t="s">
        <v>79</v>
      </c>
      <c r="E32" s="32" t="s">
        <v>21</v>
      </c>
      <c r="F32" s="32" t="s">
        <v>21</v>
      </c>
      <c r="G32" s="32" t="s">
        <v>21</v>
      </c>
      <c r="H32" s="33"/>
      <c r="I32" s="33"/>
      <c r="J32" s="33"/>
      <c r="K32" s="33"/>
      <c r="L32" s="33"/>
      <c r="M32" s="33">
        <f>SUM(I32:L32)</f>
        <v>0</v>
      </c>
    </row>
    <row r="33" spans="1:13" s="17" customFormat="1" ht="19.5" customHeight="1">
      <c r="A33" s="134"/>
      <c r="B33" s="133"/>
      <c r="C33" s="30"/>
      <c r="D33" s="31" t="s">
        <v>138</v>
      </c>
      <c r="E33" s="32" t="s">
        <v>21</v>
      </c>
      <c r="F33" s="32" t="s">
        <v>21</v>
      </c>
      <c r="G33" s="32" t="s">
        <v>21</v>
      </c>
      <c r="H33" s="33"/>
      <c r="I33" s="33"/>
      <c r="J33" s="33"/>
      <c r="K33" s="33"/>
      <c r="L33" s="33"/>
      <c r="M33" s="33">
        <f>SUM(I33:L33)</f>
        <v>0</v>
      </c>
    </row>
    <row r="34" spans="1:13" ht="31.5">
      <c r="A34" s="134"/>
      <c r="B34" s="133"/>
      <c r="C34" s="27" t="s">
        <v>32</v>
      </c>
      <c r="D34" s="36" t="s">
        <v>84</v>
      </c>
      <c r="E34" s="38"/>
      <c r="F34" s="38"/>
      <c r="G34" s="38"/>
      <c r="H34" s="29">
        <f aca="true" t="shared" si="6" ref="H34:M34">H35+H36</f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</row>
    <row r="35" spans="1:13" s="17" customFormat="1" ht="19.5" customHeight="1">
      <c r="A35" s="134"/>
      <c r="B35" s="133"/>
      <c r="C35" s="30"/>
      <c r="D35" s="35" t="s">
        <v>79</v>
      </c>
      <c r="E35" s="32" t="s">
        <v>21</v>
      </c>
      <c r="F35" s="32" t="s">
        <v>21</v>
      </c>
      <c r="G35" s="32" t="s">
        <v>21</v>
      </c>
      <c r="H35" s="33"/>
      <c r="I35" s="33"/>
      <c r="J35" s="33"/>
      <c r="K35" s="33"/>
      <c r="L35" s="33"/>
      <c r="M35" s="33">
        <f>SUM(I35:L35)</f>
        <v>0</v>
      </c>
    </row>
    <row r="36" spans="1:13" s="17" customFormat="1" ht="19.5" customHeight="1">
      <c r="A36" s="134"/>
      <c r="B36" s="133"/>
      <c r="C36" s="30"/>
      <c r="D36" s="31" t="s">
        <v>138</v>
      </c>
      <c r="E36" s="32" t="s">
        <v>21</v>
      </c>
      <c r="F36" s="32" t="s">
        <v>21</v>
      </c>
      <c r="G36" s="32" t="s">
        <v>21</v>
      </c>
      <c r="H36" s="33"/>
      <c r="I36" s="33"/>
      <c r="J36" s="33"/>
      <c r="K36" s="33"/>
      <c r="L36" s="33"/>
      <c r="M36" s="33">
        <f>SUM(I36:L36)</f>
        <v>0</v>
      </c>
    </row>
    <row r="37" spans="1:13" s="4" customFormat="1" ht="30.75" customHeight="1">
      <c r="A37" s="134"/>
      <c r="B37" s="133" t="s">
        <v>87</v>
      </c>
      <c r="C37" s="120" t="s">
        <v>130</v>
      </c>
      <c r="D37" s="120"/>
      <c r="E37" s="25" t="s">
        <v>21</v>
      </c>
      <c r="F37" s="25" t="s">
        <v>21</v>
      </c>
      <c r="G37" s="25" t="s">
        <v>21</v>
      </c>
      <c r="H37" s="29">
        <f aca="true" t="shared" si="7" ref="H37:M37">H38+H39</f>
        <v>0</v>
      </c>
      <c r="I37" s="29">
        <f t="shared" si="7"/>
        <v>0</v>
      </c>
      <c r="J37" s="29">
        <f t="shared" si="7"/>
        <v>0</v>
      </c>
      <c r="K37" s="29">
        <f t="shared" si="7"/>
        <v>0</v>
      </c>
      <c r="L37" s="29">
        <f t="shared" si="7"/>
        <v>0</v>
      </c>
      <c r="M37" s="29">
        <f t="shared" si="7"/>
        <v>0</v>
      </c>
    </row>
    <row r="38" spans="1:13" s="19" customFormat="1" ht="20.25" customHeight="1">
      <c r="A38" s="134"/>
      <c r="B38" s="133"/>
      <c r="C38" s="125" t="s">
        <v>79</v>
      </c>
      <c r="D38" s="125"/>
      <c r="E38" s="25" t="s">
        <v>21</v>
      </c>
      <c r="F38" s="25" t="s">
        <v>21</v>
      </c>
      <c r="G38" s="25" t="s">
        <v>21</v>
      </c>
      <c r="H38" s="29">
        <f aca="true" t="shared" si="8" ref="H38:L39">H42+H45</f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>SUM(I38:L38)</f>
        <v>0</v>
      </c>
    </row>
    <row r="39" spans="1:13" s="19" customFormat="1" ht="20.25" customHeight="1">
      <c r="A39" s="134"/>
      <c r="B39" s="133"/>
      <c r="C39" s="125" t="s">
        <v>80</v>
      </c>
      <c r="D39" s="125"/>
      <c r="E39" s="25" t="s">
        <v>21</v>
      </c>
      <c r="F39" s="25" t="s">
        <v>21</v>
      </c>
      <c r="G39" s="25" t="s">
        <v>21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>SUM(I39:L39)</f>
        <v>0</v>
      </c>
    </row>
    <row r="40" spans="1:13" ht="15">
      <c r="A40" s="134"/>
      <c r="B40" s="133"/>
      <c r="C40" s="132" t="s">
        <v>83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31.5">
      <c r="A41" s="134"/>
      <c r="B41" s="133"/>
      <c r="C41" s="27" t="s">
        <v>24</v>
      </c>
      <c r="D41" s="36" t="s">
        <v>84</v>
      </c>
      <c r="E41" s="38"/>
      <c r="F41" s="38"/>
      <c r="G41" s="38"/>
      <c r="H41" s="29">
        <f aca="true" t="shared" si="9" ref="H41:M41">H42+H43</f>
        <v>0</v>
      </c>
      <c r="I41" s="29">
        <f t="shared" si="9"/>
        <v>0</v>
      </c>
      <c r="J41" s="29">
        <f t="shared" si="9"/>
        <v>0</v>
      </c>
      <c r="K41" s="29">
        <f t="shared" si="9"/>
        <v>0</v>
      </c>
      <c r="L41" s="29">
        <f t="shared" si="9"/>
        <v>0</v>
      </c>
      <c r="M41" s="29">
        <f t="shared" si="9"/>
        <v>0</v>
      </c>
    </row>
    <row r="42" spans="1:13" s="17" customFormat="1" ht="18.75" customHeight="1">
      <c r="A42" s="134"/>
      <c r="B42" s="133"/>
      <c r="C42" s="30"/>
      <c r="D42" s="35" t="s">
        <v>79</v>
      </c>
      <c r="E42" s="32" t="s">
        <v>21</v>
      </c>
      <c r="F42" s="32" t="s">
        <v>21</v>
      </c>
      <c r="G42" s="32" t="s">
        <v>21</v>
      </c>
      <c r="H42" s="33"/>
      <c r="I42" s="33"/>
      <c r="J42" s="33"/>
      <c r="K42" s="33"/>
      <c r="L42" s="33"/>
      <c r="M42" s="33">
        <f>SUM(I42:L42)</f>
        <v>0</v>
      </c>
    </row>
    <row r="43" spans="1:13" s="17" customFormat="1" ht="18.75" customHeight="1">
      <c r="A43" s="134"/>
      <c r="B43" s="133"/>
      <c r="C43" s="30"/>
      <c r="D43" s="31" t="s">
        <v>138</v>
      </c>
      <c r="E43" s="32" t="s">
        <v>21</v>
      </c>
      <c r="F43" s="32" t="s">
        <v>21</v>
      </c>
      <c r="G43" s="32" t="s">
        <v>21</v>
      </c>
      <c r="H43" s="33"/>
      <c r="I43" s="33"/>
      <c r="J43" s="33"/>
      <c r="K43" s="33"/>
      <c r="L43" s="33"/>
      <c r="M43" s="33">
        <f>SUM(I43:L43)</f>
        <v>0</v>
      </c>
    </row>
    <row r="44" spans="1:13" ht="31.5">
      <c r="A44" s="134"/>
      <c r="B44" s="133"/>
      <c r="C44" s="27" t="s">
        <v>32</v>
      </c>
      <c r="D44" s="36" t="s">
        <v>84</v>
      </c>
      <c r="E44" s="38"/>
      <c r="F44" s="38"/>
      <c r="G44" s="38"/>
      <c r="H44" s="29">
        <f aca="true" t="shared" si="10" ref="H44:M44">H45+H46</f>
        <v>0</v>
      </c>
      <c r="I44" s="29">
        <f t="shared" si="10"/>
        <v>0</v>
      </c>
      <c r="J44" s="29">
        <f t="shared" si="10"/>
        <v>0</v>
      </c>
      <c r="K44" s="29">
        <f t="shared" si="10"/>
        <v>0</v>
      </c>
      <c r="L44" s="29">
        <f t="shared" si="10"/>
        <v>0</v>
      </c>
      <c r="M44" s="29">
        <f t="shared" si="10"/>
        <v>0</v>
      </c>
    </row>
    <row r="45" spans="1:13" s="17" customFormat="1" ht="18" customHeight="1">
      <c r="A45" s="134"/>
      <c r="B45" s="133"/>
      <c r="C45" s="30"/>
      <c r="D45" s="35" t="s">
        <v>79</v>
      </c>
      <c r="E45" s="32" t="s">
        <v>21</v>
      </c>
      <c r="F45" s="32" t="s">
        <v>21</v>
      </c>
      <c r="G45" s="32" t="s">
        <v>21</v>
      </c>
      <c r="H45" s="33"/>
      <c r="I45" s="33"/>
      <c r="J45" s="33"/>
      <c r="K45" s="33"/>
      <c r="L45" s="33"/>
      <c r="M45" s="33">
        <f>SUM(I45:L45)</f>
        <v>0</v>
      </c>
    </row>
    <row r="46" spans="1:13" s="17" customFormat="1" ht="18" customHeight="1">
      <c r="A46" s="134"/>
      <c r="B46" s="133"/>
      <c r="C46" s="30"/>
      <c r="D46" s="31" t="s">
        <v>138</v>
      </c>
      <c r="E46" s="32" t="s">
        <v>21</v>
      </c>
      <c r="F46" s="32" t="s">
        <v>21</v>
      </c>
      <c r="G46" s="32" t="s">
        <v>21</v>
      </c>
      <c r="H46" s="33"/>
      <c r="I46" s="33"/>
      <c r="J46" s="33"/>
      <c r="K46" s="33"/>
      <c r="L46" s="33"/>
      <c r="M46" s="33">
        <f>SUM(I46:L46)</f>
        <v>0</v>
      </c>
    </row>
    <row r="47" spans="1:13" s="7" customFormat="1" ht="42" customHeight="1">
      <c r="A47" s="134"/>
      <c r="B47" s="133" t="s">
        <v>89</v>
      </c>
      <c r="C47" s="120" t="s">
        <v>130</v>
      </c>
      <c r="D47" s="120" t="e">
        <f>D48+D49</f>
        <v>#VALUE!</v>
      </c>
      <c r="E47" s="25"/>
      <c r="F47" s="25"/>
      <c r="G47" s="25"/>
      <c r="H47" s="29">
        <f aca="true" t="shared" si="11" ref="H47:M47">H48+H49</f>
        <v>60740179</v>
      </c>
      <c r="I47" s="29">
        <f t="shared" si="11"/>
        <v>13024247</v>
      </c>
      <c r="J47" s="29">
        <f t="shared" si="11"/>
        <v>15919837</v>
      </c>
      <c r="K47" s="29">
        <f t="shared" si="11"/>
        <v>7177188</v>
      </c>
      <c r="L47" s="29">
        <f t="shared" si="11"/>
        <v>5500000</v>
      </c>
      <c r="M47" s="29">
        <f t="shared" si="11"/>
        <v>41621272</v>
      </c>
    </row>
    <row r="48" spans="1:13" s="19" customFormat="1" ht="18.75" customHeight="1">
      <c r="A48" s="134"/>
      <c r="B48" s="133"/>
      <c r="C48" s="31"/>
      <c r="D48" s="31" t="s">
        <v>79</v>
      </c>
      <c r="E48" s="32" t="s">
        <v>21</v>
      </c>
      <c r="F48" s="32" t="s">
        <v>21</v>
      </c>
      <c r="G48" s="32" t="s">
        <v>21</v>
      </c>
      <c r="H48" s="29"/>
      <c r="I48" s="29"/>
      <c r="J48" s="29"/>
      <c r="K48" s="29"/>
      <c r="L48" s="29"/>
      <c r="M48" s="29"/>
    </row>
    <row r="49" spans="1:13" s="19" customFormat="1" ht="18.75" customHeight="1">
      <c r="A49" s="134"/>
      <c r="B49" s="133"/>
      <c r="C49" s="31"/>
      <c r="D49" s="31" t="s">
        <v>138</v>
      </c>
      <c r="E49" s="32" t="s">
        <v>21</v>
      </c>
      <c r="F49" s="32" t="s">
        <v>21</v>
      </c>
      <c r="G49" s="32" t="s">
        <v>21</v>
      </c>
      <c r="H49" s="29">
        <f aca="true" t="shared" si="12" ref="H49:M49">SUM(H51,H54,H57,H60,H63)</f>
        <v>60740179</v>
      </c>
      <c r="I49" s="29">
        <f t="shared" si="12"/>
        <v>13024247</v>
      </c>
      <c r="J49" s="29">
        <f t="shared" si="12"/>
        <v>15919837</v>
      </c>
      <c r="K49" s="29">
        <f t="shared" si="12"/>
        <v>7177188</v>
      </c>
      <c r="L49" s="29">
        <f t="shared" si="12"/>
        <v>5500000</v>
      </c>
      <c r="M49" s="29">
        <f t="shared" si="12"/>
        <v>41621272</v>
      </c>
    </row>
    <row r="50" spans="1:13" ht="21.75" customHeight="1">
      <c r="A50" s="134"/>
      <c r="B50" s="133"/>
      <c r="C50" s="132" t="s">
        <v>168</v>
      </c>
      <c r="D50" s="103" t="e">
        <f aca="true" t="shared" si="13" ref="D50:M50">D51+D52</f>
        <v>#VALUE!</v>
      </c>
      <c r="E50" s="103" t="e">
        <f t="shared" si="13"/>
        <v>#VALUE!</v>
      </c>
      <c r="F50" s="103" t="e">
        <f t="shared" si="13"/>
        <v>#VALUE!</v>
      </c>
      <c r="G50" s="103" t="e">
        <f t="shared" si="13"/>
        <v>#VALUE!</v>
      </c>
      <c r="H50" s="103">
        <f t="shared" si="13"/>
        <v>43863106</v>
      </c>
      <c r="I50" s="103">
        <f t="shared" si="13"/>
        <v>8636374</v>
      </c>
      <c r="J50" s="103">
        <f t="shared" si="13"/>
        <v>13219350</v>
      </c>
      <c r="K50" s="103">
        <f t="shared" si="13"/>
        <v>3177188</v>
      </c>
      <c r="L50" s="103">
        <f t="shared" si="13"/>
        <v>1500000</v>
      </c>
      <c r="M50" s="104">
        <f t="shared" si="13"/>
        <v>26532912</v>
      </c>
    </row>
    <row r="51" spans="1:13" ht="36.75" customHeight="1">
      <c r="A51" s="134"/>
      <c r="B51" s="133"/>
      <c r="C51" s="27" t="s">
        <v>24</v>
      </c>
      <c r="D51" s="36" t="s">
        <v>169</v>
      </c>
      <c r="E51" s="36" t="s">
        <v>161</v>
      </c>
      <c r="F51" s="79">
        <v>2008</v>
      </c>
      <c r="G51" s="79">
        <v>2018</v>
      </c>
      <c r="H51" s="29">
        <f aca="true" t="shared" si="14" ref="H51:M51">H52+H53</f>
        <v>43863106</v>
      </c>
      <c r="I51" s="29">
        <f t="shared" si="14"/>
        <v>8636374</v>
      </c>
      <c r="J51" s="29">
        <f t="shared" si="14"/>
        <v>13219350</v>
      </c>
      <c r="K51" s="29">
        <f t="shared" si="14"/>
        <v>3177188</v>
      </c>
      <c r="L51" s="29">
        <f t="shared" si="14"/>
        <v>1500000</v>
      </c>
      <c r="M51" s="29">
        <f t="shared" si="14"/>
        <v>26532912</v>
      </c>
    </row>
    <row r="52" spans="1:13" s="17" customFormat="1" ht="19.5" customHeight="1">
      <c r="A52" s="134"/>
      <c r="B52" s="133"/>
      <c r="C52" s="23"/>
      <c r="D52" s="31" t="s">
        <v>79</v>
      </c>
      <c r="E52" s="32" t="s">
        <v>21</v>
      </c>
      <c r="F52" s="32" t="s">
        <v>21</v>
      </c>
      <c r="G52" s="32" t="s">
        <v>21</v>
      </c>
      <c r="H52" s="34"/>
      <c r="I52" s="34"/>
      <c r="J52" s="34"/>
      <c r="K52" s="34"/>
      <c r="L52" s="34"/>
      <c r="M52" s="33">
        <f aca="true" t="shared" si="15" ref="M52:M65">SUM(I52:L52)</f>
        <v>0</v>
      </c>
    </row>
    <row r="53" spans="1:13" s="17" customFormat="1" ht="19.5" customHeight="1">
      <c r="A53" s="134"/>
      <c r="B53" s="133"/>
      <c r="C53" s="23"/>
      <c r="D53" s="31" t="s">
        <v>138</v>
      </c>
      <c r="E53" s="32" t="s">
        <v>21</v>
      </c>
      <c r="F53" s="32" t="s">
        <v>21</v>
      </c>
      <c r="G53" s="32" t="s">
        <v>21</v>
      </c>
      <c r="H53" s="34">
        <v>43863106</v>
      </c>
      <c r="I53" s="34">
        <v>8636374</v>
      </c>
      <c r="J53" s="34">
        <v>13219350</v>
      </c>
      <c r="K53" s="34">
        <v>3177188</v>
      </c>
      <c r="L53" s="34">
        <v>1500000</v>
      </c>
      <c r="M53" s="33">
        <f t="shared" si="15"/>
        <v>26532912</v>
      </c>
    </row>
    <row r="54" spans="1:13" s="17" customFormat="1" ht="35.25" customHeight="1">
      <c r="A54" s="134"/>
      <c r="B54" s="133"/>
      <c r="C54" s="78" t="s">
        <v>32</v>
      </c>
      <c r="D54" s="74" t="s">
        <v>162</v>
      </c>
      <c r="E54" s="75" t="s">
        <v>161</v>
      </c>
      <c r="F54" s="75">
        <v>2010</v>
      </c>
      <c r="G54" s="75">
        <v>2013</v>
      </c>
      <c r="H54" s="76">
        <f>SUM(H55:H56)</f>
        <v>3006100</v>
      </c>
      <c r="I54" s="76">
        <f>SUM(I55:I56)</f>
        <v>2512950</v>
      </c>
      <c r="J54" s="76">
        <f>SUM(J55:J56)</f>
        <v>274098</v>
      </c>
      <c r="K54" s="76">
        <f>SUM(K55:K56)</f>
        <v>0</v>
      </c>
      <c r="L54" s="76">
        <f>SUM(L55:L56)</f>
        <v>0</v>
      </c>
      <c r="M54" s="77">
        <f t="shared" si="15"/>
        <v>2787048</v>
      </c>
    </row>
    <row r="55" spans="1:13" s="17" customFormat="1" ht="19.5" customHeight="1">
      <c r="A55" s="134"/>
      <c r="B55" s="133"/>
      <c r="C55" s="23"/>
      <c r="D55" s="31" t="s">
        <v>79</v>
      </c>
      <c r="E55" s="32" t="s">
        <v>21</v>
      </c>
      <c r="F55" s="32" t="s">
        <v>21</v>
      </c>
      <c r="G55" s="32" t="s">
        <v>21</v>
      </c>
      <c r="H55" s="34"/>
      <c r="I55" s="34"/>
      <c r="J55" s="34"/>
      <c r="K55" s="34"/>
      <c r="L55" s="34"/>
      <c r="M55" s="33">
        <f t="shared" si="15"/>
        <v>0</v>
      </c>
    </row>
    <row r="56" spans="1:13" s="17" customFormat="1" ht="19.5" customHeight="1">
      <c r="A56" s="134"/>
      <c r="B56" s="133"/>
      <c r="C56" s="23"/>
      <c r="D56" s="31" t="s">
        <v>138</v>
      </c>
      <c r="E56" s="32" t="s">
        <v>21</v>
      </c>
      <c r="F56" s="32" t="s">
        <v>21</v>
      </c>
      <c r="G56" s="32" t="s">
        <v>21</v>
      </c>
      <c r="H56" s="34">
        <v>3006100</v>
      </c>
      <c r="I56" s="34">
        <v>2512950</v>
      </c>
      <c r="J56" s="34">
        <v>274098</v>
      </c>
      <c r="K56" s="34">
        <v>0</v>
      </c>
      <c r="L56" s="34">
        <v>0</v>
      </c>
      <c r="M56" s="33">
        <f t="shared" si="15"/>
        <v>2787048</v>
      </c>
    </row>
    <row r="57" spans="1:13" s="17" customFormat="1" ht="53.25" customHeight="1">
      <c r="A57" s="134"/>
      <c r="B57" s="133"/>
      <c r="C57" s="78" t="s">
        <v>33</v>
      </c>
      <c r="D57" s="74" t="s">
        <v>164</v>
      </c>
      <c r="E57" s="75" t="s">
        <v>165</v>
      </c>
      <c r="F57" s="75">
        <v>2010</v>
      </c>
      <c r="G57" s="75">
        <v>2015</v>
      </c>
      <c r="H57" s="76">
        <f>SUM(H58:H59)</f>
        <v>168883</v>
      </c>
      <c r="I57" s="76">
        <f>SUM(I58:I59)</f>
        <v>168883</v>
      </c>
      <c r="J57" s="76">
        <f>SUM(J58:J59)</f>
        <v>0</v>
      </c>
      <c r="K57" s="76">
        <f>SUM(K58:K59)</f>
        <v>0</v>
      </c>
      <c r="L57" s="76">
        <f>SUM(L58:L59)</f>
        <v>0</v>
      </c>
      <c r="M57" s="77">
        <f t="shared" si="15"/>
        <v>168883</v>
      </c>
    </row>
    <row r="58" spans="1:13" s="17" customFormat="1" ht="19.5" customHeight="1">
      <c r="A58" s="134"/>
      <c r="B58" s="133"/>
      <c r="C58" s="23"/>
      <c r="D58" s="31" t="s">
        <v>79</v>
      </c>
      <c r="E58" s="32" t="s">
        <v>21</v>
      </c>
      <c r="F58" s="32" t="s">
        <v>21</v>
      </c>
      <c r="G58" s="32" t="s">
        <v>21</v>
      </c>
      <c r="H58" s="34"/>
      <c r="I58" s="34"/>
      <c r="J58" s="34"/>
      <c r="K58" s="34"/>
      <c r="L58" s="34"/>
      <c r="M58" s="33">
        <f t="shared" si="15"/>
        <v>0</v>
      </c>
    </row>
    <row r="59" spans="1:13" s="17" customFormat="1" ht="19.5" customHeight="1">
      <c r="A59" s="134"/>
      <c r="B59" s="133"/>
      <c r="C59" s="23"/>
      <c r="D59" s="31" t="s">
        <v>138</v>
      </c>
      <c r="E59" s="32" t="s">
        <v>21</v>
      </c>
      <c r="F59" s="32" t="s">
        <v>21</v>
      </c>
      <c r="G59" s="32" t="s">
        <v>21</v>
      </c>
      <c r="H59" s="34">
        <v>168883</v>
      </c>
      <c r="I59" s="34">
        <v>168883</v>
      </c>
      <c r="J59" s="34">
        <v>0</v>
      </c>
      <c r="K59" s="34"/>
      <c r="L59" s="34"/>
      <c r="M59" s="33">
        <f t="shared" si="15"/>
        <v>168883</v>
      </c>
    </row>
    <row r="60" spans="1:13" s="17" customFormat="1" ht="63" customHeight="1">
      <c r="A60" s="134"/>
      <c r="B60" s="133"/>
      <c r="C60" s="78" t="s">
        <v>163</v>
      </c>
      <c r="D60" s="74" t="s">
        <v>167</v>
      </c>
      <c r="E60" s="75" t="s">
        <v>161</v>
      </c>
      <c r="F60" s="75">
        <v>2008</v>
      </c>
      <c r="G60" s="75">
        <v>2015</v>
      </c>
      <c r="H60" s="76">
        <f>SUM(H61:H62)</f>
        <v>13017090</v>
      </c>
      <c r="I60" s="76">
        <f>SUM(I61:I62)</f>
        <v>1514545</v>
      </c>
      <c r="J60" s="76">
        <f>SUM(J61:J62)</f>
        <v>1932884</v>
      </c>
      <c r="K60" s="76">
        <f>SUM(K61:K62)</f>
        <v>4000000</v>
      </c>
      <c r="L60" s="76">
        <f>SUM(L61:L62)</f>
        <v>4000000</v>
      </c>
      <c r="M60" s="77">
        <f t="shared" si="15"/>
        <v>11447429</v>
      </c>
    </row>
    <row r="61" spans="1:13" s="17" customFormat="1" ht="19.5" customHeight="1">
      <c r="A61" s="134"/>
      <c r="B61" s="133"/>
      <c r="C61" s="23"/>
      <c r="D61" s="31" t="s">
        <v>79</v>
      </c>
      <c r="E61" s="32" t="s">
        <v>21</v>
      </c>
      <c r="F61" s="32" t="s">
        <v>21</v>
      </c>
      <c r="G61" s="32" t="s">
        <v>21</v>
      </c>
      <c r="H61" s="34"/>
      <c r="I61" s="34"/>
      <c r="J61" s="34"/>
      <c r="K61" s="34"/>
      <c r="L61" s="34"/>
      <c r="M61" s="33">
        <f t="shared" si="15"/>
        <v>0</v>
      </c>
    </row>
    <row r="62" spans="1:13" s="17" customFormat="1" ht="19.5" customHeight="1">
      <c r="A62" s="134"/>
      <c r="B62" s="133"/>
      <c r="C62" s="23"/>
      <c r="D62" s="31" t="s">
        <v>138</v>
      </c>
      <c r="E62" s="32" t="s">
        <v>21</v>
      </c>
      <c r="F62" s="32" t="s">
        <v>21</v>
      </c>
      <c r="G62" s="32" t="s">
        <v>21</v>
      </c>
      <c r="H62" s="34">
        <v>13017090</v>
      </c>
      <c r="I62" s="34">
        <v>1514545</v>
      </c>
      <c r="J62" s="34">
        <v>1932884</v>
      </c>
      <c r="K62" s="34">
        <v>4000000</v>
      </c>
      <c r="L62" s="34">
        <v>4000000</v>
      </c>
      <c r="M62" s="33">
        <f t="shared" si="15"/>
        <v>11447429</v>
      </c>
    </row>
    <row r="63" spans="1:13" s="17" customFormat="1" ht="32.25" customHeight="1">
      <c r="A63" s="134"/>
      <c r="B63" s="133"/>
      <c r="C63" s="78" t="s">
        <v>166</v>
      </c>
      <c r="D63" s="74" t="s">
        <v>177</v>
      </c>
      <c r="E63" s="75" t="s">
        <v>161</v>
      </c>
      <c r="F63" s="75">
        <v>2009</v>
      </c>
      <c r="G63" s="75">
        <v>2013</v>
      </c>
      <c r="H63" s="76">
        <f>SUM(H64:H65)</f>
        <v>685000</v>
      </c>
      <c r="I63" s="76">
        <f>SUM(I64:I65)</f>
        <v>191495</v>
      </c>
      <c r="J63" s="76">
        <f>SUM(J64:J65)</f>
        <v>493505</v>
      </c>
      <c r="K63" s="76">
        <f>SUM(K64:K65)</f>
        <v>0</v>
      </c>
      <c r="L63" s="76">
        <f>SUM(L64:L65)</f>
        <v>0</v>
      </c>
      <c r="M63" s="77">
        <f t="shared" si="15"/>
        <v>685000</v>
      </c>
    </row>
    <row r="64" spans="1:13" s="17" customFormat="1" ht="21.75" customHeight="1">
      <c r="A64" s="134"/>
      <c r="B64" s="133"/>
      <c r="C64" s="23"/>
      <c r="D64" s="31" t="s">
        <v>79</v>
      </c>
      <c r="E64" s="32" t="s">
        <v>21</v>
      </c>
      <c r="F64" s="32" t="s">
        <v>21</v>
      </c>
      <c r="G64" s="32" t="s">
        <v>21</v>
      </c>
      <c r="H64" s="34"/>
      <c r="I64" s="34"/>
      <c r="J64" s="34"/>
      <c r="K64" s="34"/>
      <c r="L64" s="34"/>
      <c r="M64" s="33">
        <f t="shared" si="15"/>
        <v>0</v>
      </c>
    </row>
    <row r="65" spans="1:13" s="17" customFormat="1" ht="24.75" customHeight="1">
      <c r="A65" s="134"/>
      <c r="B65" s="133"/>
      <c r="C65" s="23"/>
      <c r="D65" s="31" t="s">
        <v>138</v>
      </c>
      <c r="E65" s="32" t="s">
        <v>21</v>
      </c>
      <c r="F65" s="32" t="s">
        <v>21</v>
      </c>
      <c r="G65" s="32" t="s">
        <v>21</v>
      </c>
      <c r="H65" s="34">
        <v>685000</v>
      </c>
      <c r="I65" s="34">
        <v>191495</v>
      </c>
      <c r="J65" s="34">
        <v>493505</v>
      </c>
      <c r="K65" s="34">
        <v>0</v>
      </c>
      <c r="L65" s="34">
        <v>0</v>
      </c>
      <c r="M65" s="33">
        <f t="shared" si="15"/>
        <v>685000</v>
      </c>
    </row>
    <row r="66" spans="1:13" s="7" customFormat="1" ht="32.25" customHeight="1">
      <c r="A66" s="132"/>
      <c r="B66" s="136" t="s">
        <v>90</v>
      </c>
      <c r="C66" s="120" t="s">
        <v>91</v>
      </c>
      <c r="D66" s="120"/>
      <c r="E66" s="39" t="s">
        <v>21</v>
      </c>
      <c r="F66" s="39" t="s">
        <v>21</v>
      </c>
      <c r="G66" s="39" t="s">
        <v>21</v>
      </c>
      <c r="H66" s="29">
        <f aca="true" t="shared" si="16" ref="H66:M66">H67+H74</f>
        <v>0</v>
      </c>
      <c r="I66" s="29">
        <f t="shared" si="16"/>
        <v>0</v>
      </c>
      <c r="J66" s="29">
        <f t="shared" si="16"/>
        <v>0</v>
      </c>
      <c r="K66" s="29">
        <f>K67+K68</f>
        <v>0</v>
      </c>
      <c r="L66" s="29">
        <f t="shared" si="16"/>
        <v>0</v>
      </c>
      <c r="M66" s="29">
        <f t="shared" si="16"/>
        <v>0</v>
      </c>
    </row>
    <row r="67" spans="1:13" ht="33" customHeight="1">
      <c r="A67" s="132"/>
      <c r="B67" s="136"/>
      <c r="C67" s="40" t="s">
        <v>24</v>
      </c>
      <c r="D67" s="35" t="s">
        <v>125</v>
      </c>
      <c r="E67" s="32" t="s">
        <v>21</v>
      </c>
      <c r="F67" s="32" t="s">
        <v>21</v>
      </c>
      <c r="G67" s="32" t="s">
        <v>21</v>
      </c>
      <c r="H67" s="34"/>
      <c r="I67" s="41"/>
      <c r="J67" s="41"/>
      <c r="K67" s="41"/>
      <c r="L67" s="41"/>
      <c r="M67" s="33">
        <f>SUM(I67:L67)</f>
        <v>0</v>
      </c>
    </row>
    <row r="68" spans="1:13" ht="33" customHeight="1">
      <c r="A68" s="132"/>
      <c r="B68" s="136"/>
      <c r="C68" s="40" t="s">
        <v>32</v>
      </c>
      <c r="D68" s="35" t="s">
        <v>125</v>
      </c>
      <c r="E68" s="32" t="s">
        <v>21</v>
      </c>
      <c r="F68" s="32" t="s">
        <v>21</v>
      </c>
      <c r="G68" s="32" t="s">
        <v>21</v>
      </c>
      <c r="H68" s="34"/>
      <c r="I68" s="41"/>
      <c r="J68" s="41"/>
      <c r="K68" s="41"/>
      <c r="L68" s="41"/>
      <c r="M68" s="33">
        <v>0</v>
      </c>
    </row>
    <row r="69" spans="1:13" ht="33" customHeight="1">
      <c r="A69" s="132"/>
      <c r="B69" s="136"/>
      <c r="C69" s="97"/>
      <c r="D69" s="98"/>
      <c r="E69" s="99"/>
      <c r="F69" s="99"/>
      <c r="G69" s="99"/>
      <c r="H69" s="100"/>
      <c r="I69" s="101"/>
      <c r="J69" s="101"/>
      <c r="K69" s="101"/>
      <c r="L69" s="101"/>
      <c r="M69" s="102"/>
    </row>
    <row r="70" spans="1:13" ht="19.5" customHeight="1">
      <c r="A70" s="132"/>
      <c r="B70" s="136"/>
      <c r="C70" s="97"/>
      <c r="D70" s="98"/>
      <c r="E70" s="99"/>
      <c r="F70" s="99"/>
      <c r="G70" s="99"/>
      <c r="H70" s="100"/>
      <c r="I70" s="101"/>
      <c r="J70" s="101"/>
      <c r="K70" s="101"/>
      <c r="L70" s="101"/>
      <c r="M70" s="102"/>
    </row>
    <row r="71" spans="1:13" ht="14.25" customHeight="1">
      <c r="A71" s="132"/>
      <c r="B71" s="136"/>
      <c r="C71" s="97"/>
      <c r="D71" s="98"/>
      <c r="E71" s="99"/>
      <c r="F71" s="99"/>
      <c r="G71" s="99"/>
      <c r="H71" s="100"/>
      <c r="I71" s="101"/>
      <c r="J71" s="101"/>
      <c r="K71" s="101" t="s">
        <v>182</v>
      </c>
      <c r="L71" s="101"/>
      <c r="M71" s="102"/>
    </row>
    <row r="72" spans="1:13" ht="14.25" customHeight="1">
      <c r="A72" s="132"/>
      <c r="B72" s="136"/>
      <c r="C72" s="97"/>
      <c r="D72" s="98"/>
      <c r="E72" s="99"/>
      <c r="F72" s="99"/>
      <c r="G72" s="99"/>
      <c r="H72" s="100"/>
      <c r="I72" s="101"/>
      <c r="J72" s="101"/>
      <c r="K72" s="101"/>
      <c r="L72" s="101"/>
      <c r="M72" s="102"/>
    </row>
    <row r="73" spans="1:13" ht="14.25" customHeight="1">
      <c r="A73" s="132"/>
      <c r="B73" s="136"/>
      <c r="C73" s="97"/>
      <c r="D73" s="98"/>
      <c r="E73" s="99"/>
      <c r="F73" s="99"/>
      <c r="G73" s="99"/>
      <c r="H73" s="100"/>
      <c r="I73" s="101"/>
      <c r="J73" s="101"/>
      <c r="K73" s="101"/>
      <c r="L73" s="101"/>
      <c r="M73" s="102"/>
    </row>
    <row r="74" spans="1:13" ht="17.25" customHeight="1">
      <c r="A74" s="132"/>
      <c r="B74" s="136"/>
      <c r="C74" s="97"/>
      <c r="D74" s="98"/>
      <c r="E74" s="99"/>
      <c r="F74" s="99"/>
      <c r="G74" s="99"/>
      <c r="H74" s="100"/>
      <c r="I74" s="101"/>
      <c r="J74" s="101"/>
      <c r="K74" s="101" t="s">
        <v>187</v>
      </c>
      <c r="L74" s="101"/>
      <c r="M74" s="102"/>
    </row>
    <row r="75" spans="1:13" ht="39" customHeight="1">
      <c r="A75" s="95"/>
      <c r="B75" s="96"/>
      <c r="C75" s="97"/>
      <c r="D75" s="98"/>
      <c r="E75" s="99"/>
      <c r="F75" s="99"/>
      <c r="G75" s="99"/>
      <c r="H75" s="100"/>
      <c r="I75" s="101"/>
      <c r="J75" s="101"/>
      <c r="K75" s="101"/>
      <c r="L75" s="101"/>
      <c r="M75" s="102"/>
    </row>
    <row r="76" spans="1:13" ht="39" customHeight="1">
      <c r="A76" s="95"/>
      <c r="B76" s="96"/>
      <c r="C76" s="97"/>
      <c r="D76" s="98"/>
      <c r="E76" s="99"/>
      <c r="F76" s="99"/>
      <c r="G76" s="99"/>
      <c r="H76" s="100"/>
      <c r="I76" s="101"/>
      <c r="J76" s="101"/>
      <c r="K76" s="101"/>
      <c r="L76" s="101"/>
      <c r="M76" s="102"/>
    </row>
    <row r="77" spans="1:13" ht="39" customHeight="1">
      <c r="A77" s="95"/>
      <c r="B77" s="96"/>
      <c r="C77" s="97"/>
      <c r="D77" s="98"/>
      <c r="E77" s="99"/>
      <c r="F77" s="99"/>
      <c r="G77" s="99"/>
      <c r="H77" s="100"/>
      <c r="I77" s="101"/>
      <c r="J77" s="101"/>
      <c r="K77" s="101"/>
      <c r="L77" s="101"/>
      <c r="M77" s="102"/>
    </row>
  </sheetData>
  <sheetProtection/>
  <mergeCells count="34">
    <mergeCell ref="C15:D15"/>
    <mergeCell ref="A13:A74"/>
    <mergeCell ref="C50:M50"/>
    <mergeCell ref="B10:D10"/>
    <mergeCell ref="B11:D11"/>
    <mergeCell ref="B12:D12"/>
    <mergeCell ref="C66:D66"/>
    <mergeCell ref="B47:B65"/>
    <mergeCell ref="B66:B74"/>
    <mergeCell ref="B27:B36"/>
    <mergeCell ref="B37:B46"/>
    <mergeCell ref="C40:M40"/>
    <mergeCell ref="C39:D39"/>
    <mergeCell ref="C30:M30"/>
    <mergeCell ref="A5:M5"/>
    <mergeCell ref="B13:M13"/>
    <mergeCell ref="C17:M17"/>
    <mergeCell ref="E7:E8"/>
    <mergeCell ref="F7:G7"/>
    <mergeCell ref="H7:H8"/>
    <mergeCell ref="C14:D14"/>
    <mergeCell ref="A7:A8"/>
    <mergeCell ref="C16:D16"/>
    <mergeCell ref="B14:B26"/>
    <mergeCell ref="C47:D47"/>
    <mergeCell ref="M7:M8"/>
    <mergeCell ref="I7:L7"/>
    <mergeCell ref="C27:D27"/>
    <mergeCell ref="C28:D28"/>
    <mergeCell ref="C29:D29"/>
    <mergeCell ref="C37:D37"/>
    <mergeCell ref="C38:D38"/>
    <mergeCell ref="B7:D8"/>
    <mergeCell ref="B9:D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krasulak lucyna</cp:lastModifiedBy>
  <cp:lastPrinted>2012-11-05T08:55:20Z</cp:lastPrinted>
  <dcterms:created xsi:type="dcterms:W3CDTF">2010-07-28T16:34:46Z</dcterms:created>
  <dcterms:modified xsi:type="dcterms:W3CDTF">2012-11-05T08:57:00Z</dcterms:modified>
  <cp:category/>
  <cp:version/>
  <cp:contentType/>
  <cp:contentStatus/>
</cp:coreProperties>
</file>