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Default Extension="jpg" ContentType="image/jpeg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'doc1'!$A$1:$I$620</definedName>
  </definedNames>
  <calcPr calcId="162913"/>
</workbook>
</file>

<file path=xl/sharedStrings.xml><?xml version="1.0" encoding="utf-8"?>
<sst xmlns="http://schemas.openxmlformats.org/spreadsheetml/2006/main" count="630" uniqueCount="155">
  <si>
    <t>010</t>
  </si>
  <si>
    <t>Rolnictwo i łowiectwo</t>
  </si>
  <si>
    <t>01008</t>
  </si>
  <si>
    <t>Melioracje wodne</t>
  </si>
  <si>
    <t>Zakup usług pozostałych</t>
  </si>
  <si>
    <t>01030</t>
  </si>
  <si>
    <t>Izby rolnicze</t>
  </si>
  <si>
    <t>Wpłaty gmin na rzecz izb rolniczych w wysokości 2% uzyskanych wpływów z podatku rolnego</t>
  </si>
  <si>
    <t>01095</t>
  </si>
  <si>
    <t>Pozostała działalność</t>
  </si>
  <si>
    <t>Składki na ubezpieczenia społeczne</t>
  </si>
  <si>
    <t>Składki na Fundusz Pracy</t>
  </si>
  <si>
    <t>Wynagrodzenia bezosobowe</t>
  </si>
  <si>
    <t>Zakup materiałów i wyposażenia</t>
  </si>
  <si>
    <t>Różne opłaty i składki</t>
  </si>
  <si>
    <t>Transport i łączność</t>
  </si>
  <si>
    <t>Lokalny transport zbiorowy</t>
  </si>
  <si>
    <t>Dotacje celowe przekazane gminie na zadania bieżące realizowane na podstawie porozumień (umów) między jednostkami samorządu terytorialnego</t>
  </si>
  <si>
    <t>Drogi publiczne krajowe</t>
  </si>
  <si>
    <t>Opłaty na rzecz budżetów jednostek samorządu terytorialnego</t>
  </si>
  <si>
    <t>Drogi publiczne wojewódzkie</t>
  </si>
  <si>
    <t>Drogi publiczne powiatowe</t>
  </si>
  <si>
    <t>Drogi publiczne gminne</t>
  </si>
  <si>
    <t>Zakup usług remontowych</t>
  </si>
  <si>
    <t>Wydatki inwestycyjne jednostek budżetowych</t>
  </si>
  <si>
    <t>Wydatki na zakupy inwestycyjne jednostek budżetowych</t>
  </si>
  <si>
    <t>Gospodarka mieszkaniowa</t>
  </si>
  <si>
    <t>Gospodarka gruntami i nieruchomościami</t>
  </si>
  <si>
    <t>Zakup energii</t>
  </si>
  <si>
    <t>Opłaty za administrowanie i czynsze za budynki, lokale i pomieszczenia garażowe</t>
  </si>
  <si>
    <t>Podatek od nieruchomości</t>
  </si>
  <si>
    <t>Pozostałe podatki na rzecz budżetów jednostek samorządu terytorialnego</t>
  </si>
  <si>
    <t>Kary i odszkodowania wypłacane na rzecz osób fizycznych</t>
  </si>
  <si>
    <t>Kary, odszkodowania i grzywny wypłacane na rzecz osób prawnych i innych jednostek organizacyjnych</t>
  </si>
  <si>
    <t>Działalność usługowa</t>
  </si>
  <si>
    <t>Plany zagospodarowania przestrzennego</t>
  </si>
  <si>
    <t>Zadania z zakresu geodezji i kartografii</t>
  </si>
  <si>
    <t>Cmentarze</t>
  </si>
  <si>
    <t>Informatyka</t>
  </si>
  <si>
    <t>Administracja publiczna</t>
  </si>
  <si>
    <t>Urzędy wojewódzkie</t>
  </si>
  <si>
    <t>Wydatki osobowe niezaliczone do wynagrodzeń</t>
  </si>
  <si>
    <t>Wynagrodzenia osobowe pracowników</t>
  </si>
  <si>
    <t>Dodatkowe wynagrodzenie roczne</t>
  </si>
  <si>
    <t>Wpłaty na Państwowy Fundusz Rehabilitacji Osób Niepełnosprawnych</t>
  </si>
  <si>
    <t>Podróże służbowe krajowe</t>
  </si>
  <si>
    <t>Odpisy na zakładowy fundusz świadczeń socjalnych</t>
  </si>
  <si>
    <t xml:space="preserve">Szkolenia pracowników niebędących członkami korpusu służby cywilnej </t>
  </si>
  <si>
    <t>Starostwa powiatowe</t>
  </si>
  <si>
    <t>Dotacja celowa na pomoc finansową udzielaną między jednostkami samorządu terytorialnego na dofinansowanie własnych zadań bieżących</t>
  </si>
  <si>
    <t>Rady gmin (miast i miast na prawach powiatu)</t>
  </si>
  <si>
    <t xml:space="preserve">Różne wydatki na rzecz osób fizycznych </t>
  </si>
  <si>
    <t>Urzędy gmin (miast i miast na prawach powiatu)</t>
  </si>
  <si>
    <t>Zakup środków żywności</t>
  </si>
  <si>
    <t>Zakup usług zdrowotnych</t>
  </si>
  <si>
    <t>Opłaty z tytułu zakupu usług telekomunikacyjnych</t>
  </si>
  <si>
    <t>Koszty postępowania sądowego i prokuratorskiego</t>
  </si>
  <si>
    <t>Promocja jednostek samorządu terytorialnego</t>
  </si>
  <si>
    <t>Wspólna obsługa jednostek samorządu terytorialnego</t>
  </si>
  <si>
    <t>Wynagrodzenia agencyjno-prowizyjne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</si>
  <si>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</si>
  <si>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</si>
  <si>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</si>
  <si>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Komendy powiatowe Policji</t>
  </si>
  <si>
    <t>Wpłaty jednostek na państwowy fundusz celowy</t>
  </si>
  <si>
    <t>Ochotnicze straże pożarne</t>
  </si>
  <si>
    <t>Dotacja celowa z budżetu na finansowanie lub dofinansowanie zadań zleconych do realizacji pozostałym jednostkom nie zaliczanym do sektora finansów publicznych</t>
  </si>
  <si>
    <t>Obsługa długu publicznego</t>
  </si>
  <si>
    <t>Obsługa papierów wartościowych, kredytów i pożyczek jednostek samorządu terytorialnego</t>
  </si>
  <si>
    <t>Odsetki od samorządowych papierów wartościowych lub zaciągniętych przez jednostkę samorządu terytorialnego kredytów i pożyczek</t>
  </si>
  <si>
    <t>Różne rozliczenia</t>
  </si>
  <si>
    <t>Rezerwy ogólne i celowe</t>
  </si>
  <si>
    <t>Rezerwy</t>
  </si>
  <si>
    <t>Oświata i wychowanie</t>
  </si>
  <si>
    <t>Szkoły podstawowe</t>
  </si>
  <si>
    <t>Dotacja podmiotowa z budżetu dla niepublicznej jednostki systemu oświaty</t>
  </si>
  <si>
    <t>Zwrot dotacji oraz płatności wykorzystanych niezgodnie z przeznaczeniem lub wykorzystanych z naruszeniem procedur, o których mowa w art. 184 ustawy, pobranych nienależnie lub w nadmiernej wysokości</t>
  </si>
  <si>
    <t>Zakup środków dydaktycznych i książek</t>
  </si>
  <si>
    <t>Oddziały przedszkolne w szkołach podstawowych</t>
  </si>
  <si>
    <t xml:space="preserve">Przedszkola </t>
  </si>
  <si>
    <t>Gimnazja</t>
  </si>
  <si>
    <t>Dowożenie uczniów do szkół</t>
  </si>
  <si>
    <t>Dokształcanie i doskonalenie nauczycieli</t>
  </si>
  <si>
    <t>Realizacja zadań wymagających stosowania specjalnej organizacji nauki i metod pracy dla dzieci w przedszkolach, oddziałach przedszkolnych w szkołach podstawowych i innych formach wychowania przedszkolnego</t>
  </si>
  <si>
    <t>Realizacja zadań wymagających stosowania specjalnej organizacji nauki i metod pracy dla dzieci i młodzieży w szkołach podstawowych</t>
  </si>
  <si>
    <t>Ochrona zdrowia</t>
  </si>
  <si>
    <t>Lecznictwo ambulatoryjne</t>
  </si>
  <si>
    <t>Zwalczanie narkomanii</t>
  </si>
  <si>
    <t>Przeciwdziałanie alkoholizmowi</t>
  </si>
  <si>
    <t>Dotacje celowe przekazane do samorządu województwa na zadania bieżące realizowane na podstawie porozumień (umów) między jednostkami samorządu terytorialnego</t>
  </si>
  <si>
    <t>Pomoc społeczna</t>
  </si>
  <si>
    <t>Domy pomocy społecznej</t>
  </si>
  <si>
    <t>Zakup usług przez jednostki samorządu terytorialnego od innych jednostek samorządu terytorialnego</t>
  </si>
  <si>
    <t>Ośrodki wsparcia</t>
  </si>
  <si>
    <t>Zadania w zakresie przeciwdziałania przemocy w rodzinie</t>
  </si>
  <si>
    <t>Składki na ubezpieczenie zdrowotne opłacane za osoby pobierające niektóre świadczenia z pomocy społecznej, niektóre świadczenia rodzinne oraz za osoby uczestniczące w zajęciach w centrum integracji społecznej.</t>
  </si>
  <si>
    <t>Składki na ubezpieczenie zdrowotne</t>
  </si>
  <si>
    <t>Zasiłki okresowe, celowe i pomoc w naturze oraz składki na ubezpieczenia emerytalne i rentowe</t>
  </si>
  <si>
    <t>Świadczenia społeczne</t>
  </si>
  <si>
    <t>Dodatki mieszkaniowe</t>
  </si>
  <si>
    <t>Zasiłki stałe</t>
  </si>
  <si>
    <t>Ośrodki pomocy społecznej</t>
  </si>
  <si>
    <t>Opłaty na rzecz budżetu państwa</t>
  </si>
  <si>
    <t>Usługi opiekuńcze i specjalistyczne usługi opiekuńcze</t>
  </si>
  <si>
    <t>Pomoc w zakresie dożywiania</t>
  </si>
  <si>
    <t>Pozostałe zadania w zakresie polityki społecznej</t>
  </si>
  <si>
    <t>Rehabilitacja zawodowa i społeczna osób niepełnosprawnych</t>
  </si>
  <si>
    <t>Dotacja podmiotowa z budżetu dla samorządowego zakładu budżetowego</t>
  </si>
  <si>
    <t>Edukacyjna opieka wychowawcza</t>
  </si>
  <si>
    <t>Świetlice szkolne</t>
  </si>
  <si>
    <t>Wczesne wspomaganie rozwoju dziecka</t>
  </si>
  <si>
    <t>Kolonie i obozy oraz inne formy wypoczynku dzieci i młodzieży szkolnej, a także szkolenia młodzieży</t>
  </si>
  <si>
    <t>Pomoc materialna dla uczniów o charakterze socjalnym</t>
  </si>
  <si>
    <t>Stypendia dla uczniów</t>
  </si>
  <si>
    <t>Inne formy pomocy dla uczniów</t>
  </si>
  <si>
    <t>Rodzina</t>
  </si>
  <si>
    <t>Świadczenie wychowawcze</t>
  </si>
  <si>
    <t>Odsetki od dotacji oraz płatności: wykorzystanych niezgodnie z przeznaczeniem lub wykorzystanych z naruszeniem procedur, o których mowa w art. 184 ustawy, pobranych nienależnie lub  w nadmiernej wysokości</t>
  </si>
  <si>
    <t xml:space="preserve">Świadczenia rodzinne, świadczenie z funduszu alimentacyjnego oraz składki na ubezpieczenia emerytalne i rentowe z ubezpieczenia społecznego
</t>
  </si>
  <si>
    <t>Karta Dużej Rodziny</t>
  </si>
  <si>
    <t>Wspieranie rodziny</t>
  </si>
  <si>
    <t>Tworzenie i funkcjonowanie żłobków</t>
  </si>
  <si>
    <t>Dotacja podmiotowa z budżetu dla jednostek niezaliczanych do sektora finansów publicznych</t>
  </si>
  <si>
    <t>Gospodarka komunalna i ochrona środowiska</t>
  </si>
  <si>
    <t>Gospodarka ściekowa i ochrona wód</t>
  </si>
  <si>
    <t>Gospodarka odpadami</t>
  </si>
  <si>
    <t>Utrzymanie zieleni w miastach i gminach</t>
  </si>
  <si>
    <t>Schroniska dla zwierząt</t>
  </si>
  <si>
    <t>Oświetlenie ulic, placów i dróg</t>
  </si>
  <si>
    <t>Wpływy i wydatki związane z gromadzeniem środków z opłat i kar za korzystanie ze środowiska</t>
  </si>
  <si>
    <t>Kultura i ochrona dziedzictwa narodowego</t>
  </si>
  <si>
    <t>Domy i ośrodki kultury, świetlice i kluby</t>
  </si>
  <si>
    <t>Dotacja podmiotowa z budżetu dla samorządowej instytucji kultury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</si>
  <si>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</si>
  <si>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Kultura fizyczna</t>
  </si>
  <si>
    <t>Zadania w zakresie kultury fizycznej</t>
  </si>
  <si>
    <t>Razem:</t>
  </si>
  <si>
    <t xml:space="preserve">dotacje </t>
  </si>
  <si>
    <t xml:space="preserve">wynagrodzenia i pochodne wszystkie </t>
  </si>
  <si>
    <t>4010, 4040, 4100, 4110, 4120, 4170</t>
  </si>
  <si>
    <t xml:space="preserve">wynagrodzenia i pochodne unijne </t>
  </si>
  <si>
    <t xml:space="preserve">różnica wynagrodzeń </t>
  </si>
  <si>
    <t xml:space="preserve">plan </t>
  </si>
  <si>
    <t>Wydatki na pomoc finansową udzielaną między jednostkami samorządu terytorialnego na dofinansowanie własnych zadań inwestycyjnych i zakupów inwestycyjnych</t>
  </si>
  <si>
    <t>Wybory do rad gmin, rad powiatów i sejmików województw, wybory wójtów, burmistrzów i prezydentów miast oraz referenda gminne, powiatowe i wojewódzkie</t>
  </si>
  <si>
    <t>Wybory do Parlamentu Europejskiego</t>
  </si>
  <si>
    <t>Podatek od towarów i usług (VAT)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</si>
  <si>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</si>
  <si>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</si>
  <si>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Ochrona powietrza atmosferycznego i klimatu</t>
  </si>
  <si>
    <t>Ochrona gleby i wód podziemnych</t>
  </si>
  <si>
    <t>Pozostałe działania związane z gospodarką odpadami</t>
  </si>
  <si>
    <t>Pozostałe zadania w zakresie kultury</t>
  </si>
  <si>
    <t>Ochrona zabytków i opieka nad zabytkami</t>
  </si>
  <si>
    <t>Obiekty sportowe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</si>
</sst>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.00\ _z_ł"/>
  </numFmts>
  <fonts count="31"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.25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Times New Roman"/>
      <family val="1"/>
    </font>
    <font>
      <sz val="8"/>
      <name val="Times New Roman"/>
      <family val="1"/>
    </font>
    <font>
      <sz val="8.25"/>
      <name val="Arial"/>
      <family val="2"/>
    </font>
    <font>
      <sz val="8"/>
      <name val="Arial"/>
      <family val="2"/>
    </font>
    <font>
      <b/>
      <i/>
      <sz val="8.25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Times New Roman"/>
      <family val="1"/>
    </font>
    <font>
      <i/>
      <sz val="8.25"/>
      <color indexed="8"/>
      <name val="Arial"/>
      <family val="2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Times New Roman"/>
      <family val="1"/>
    </font>
    <font>
      <b/>
      <i/>
      <sz val="8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8.5"/>
      <name val="Arial"/>
      <family val="2"/>
    </font>
    <font>
      <i/>
      <sz val="8.5"/>
      <color indexed="8"/>
      <name val="Arial"/>
      <family val="2"/>
    </font>
    <font>
      <b/>
      <i/>
      <sz val="8.5"/>
      <color indexed="8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sz val="9"/>
      <color theme="9" tint="-0.24997000396251678"/>
      <name val="Times New Roman"/>
      <family val="1"/>
    </font>
    <font>
      <sz val="10"/>
      <color theme="1"/>
      <name val="Arial"/>
      <family val="2"/>
    </font>
    <font>
      <sz val="20"/>
      <color theme="1"/>
      <name val="Calibri"/>
      <family val="2"/>
    </font>
    <font>
      <sz val="10"/>
      <color theme="1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4">
    <xf numFmtId="0" fontId="2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43" fontId="2" fillId="0" borderId="0" xfId="0" applyNumberFormat="1" applyFont="1" applyFill="1" applyBorder="1" applyAlignment="1" applyProtection="1">
      <alignment horizontal="left"/>
      <protection locked="0"/>
    </xf>
    <xf numFmtId="39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39" fontId="0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2" xfId="0" applyNumberFormat="1" applyFont="1" applyBorder="1" applyAlignment="1">
      <alignment horizontal="right" vertical="center" wrapText="1"/>
    </xf>
    <xf numFmtId="39" fontId="3" fillId="2" borderId="3" xfId="0" applyNumberFormat="1" applyFont="1" applyFill="1" applyBorder="1" applyAlignment="1" applyProtection="1">
      <alignment horizontal="right" vertical="center" wrapText="1"/>
      <protection locked="0"/>
    </xf>
    <xf numFmtId="39" fontId="0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164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Border="1" applyAlignment="1" applyProtection="1">
      <alignment horizontal="left" wrapText="1"/>
      <protection locked="0"/>
    </xf>
    <xf numFmtId="164" fontId="5" fillId="2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164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0" xfId="0" applyNumberFormat="1" applyFont="1" applyFill="1" applyBorder="1" applyAlignment="1" applyProtection="1">
      <alignment horizontal="right" vertical="center"/>
      <protection locked="0"/>
    </xf>
    <xf numFmtId="164" fontId="8" fillId="3" borderId="4" xfId="0" applyNumberFormat="1" applyFont="1" applyFill="1" applyBorder="1" applyAlignment="1" applyProtection="1">
      <alignment horizontal="right" vertical="center"/>
      <protection locked="0"/>
    </xf>
    <xf numFmtId="164" fontId="8" fillId="3" borderId="0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0" xfId="0" applyNumberFormat="1" applyFont="1" applyFill="1" applyBorder="1" applyAlignment="1" applyProtection="1">
      <alignment horizontal="right" vertical="center"/>
      <protection locked="0"/>
    </xf>
    <xf numFmtId="0" fontId="2" fillId="4" borderId="0" xfId="0" applyNumberFormat="1" applyFont="1" applyFill="1" applyBorder="1" applyAlignment="1" applyProtection="1">
      <alignment horizontal="left"/>
      <protection locked="0"/>
    </xf>
    <xf numFmtId="43" fontId="2" fillId="4" borderId="0" xfId="0" applyNumberFormat="1" applyFont="1" applyFill="1" applyBorder="1" applyAlignment="1" applyProtection="1">
      <alignment horizontal="left"/>
      <protection locked="0"/>
    </xf>
    <xf numFmtId="39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164" fontId="5" fillId="3" borderId="0" xfId="0" applyNumberFormat="1" applyFont="1" applyFill="1" applyBorder="1" applyAlignment="1" applyProtection="1">
      <alignment horizontal="right" vertical="center" wrapText="1"/>
      <protection locked="0"/>
    </xf>
    <xf numFmtId="164" fontId="8" fillId="4" borderId="0" xfId="0" applyNumberFormat="1" applyFont="1" applyFill="1" applyBorder="1" applyAlignment="1" applyProtection="1">
      <alignment horizontal="right" vertical="center" wrapText="1"/>
      <protection locked="0"/>
    </xf>
    <xf numFmtId="164" fontId="8" fillId="4" borderId="0" xfId="0" applyNumberFormat="1" applyFont="1" applyFill="1" applyBorder="1" applyAlignment="1" applyProtection="1">
      <alignment horizontal="right" vertical="center"/>
      <protection locked="0"/>
    </xf>
    <xf numFmtId="39" fontId="3" fillId="2" borderId="6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7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8" xfId="0" applyNumberFormat="1" applyFont="1" applyBorder="1" applyAlignment="1">
      <alignment horizontal="right" vertical="center" wrapText="1"/>
    </xf>
    <xf numFmtId="164" fontId="9" fillId="0" borderId="9" xfId="0" applyNumberFormat="1" applyFont="1" applyBorder="1" applyAlignment="1">
      <alignment horizontal="right" vertical="center" wrapText="1"/>
    </xf>
    <xf numFmtId="39" fontId="3" fillId="2" borderId="0" xfId="0" applyNumberFormat="1" applyFont="1" applyFill="1" applyBorder="1" applyAlignment="1" applyProtection="1">
      <alignment horizontal="right" vertical="center" wrapText="1"/>
      <protection locked="0"/>
    </xf>
    <xf numFmtId="39" fontId="0" fillId="2" borderId="0" xfId="0" applyNumberFormat="1" applyFont="1" applyFill="1" applyBorder="1" applyAlignment="1" applyProtection="1">
      <alignment horizontal="right" vertical="center" wrapText="1"/>
      <protection locked="0"/>
    </xf>
    <xf numFmtId="39" fontId="10" fillId="2" borderId="1" xfId="0" applyNumberFormat="1" applyFont="1" applyFill="1" applyBorder="1" applyAlignment="1" applyProtection="1">
      <alignment horizontal="right" vertical="center" wrapText="1"/>
      <protection locked="0"/>
    </xf>
    <xf numFmtId="39" fontId="1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0" xfId="0" applyNumberFormat="1" applyFont="1" applyFill="1" applyBorder="1" applyAlignment="1" applyProtection="1">
      <alignment horizontal="left"/>
      <protection locked="0"/>
    </xf>
    <xf numFmtId="39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39" fontId="0" fillId="2" borderId="4" xfId="0" applyNumberFormat="1" applyFont="1" applyFill="1" applyBorder="1" applyAlignment="1" applyProtection="1">
      <alignment horizontal="right" vertical="center" wrapText="1"/>
      <protection locked="0"/>
    </xf>
    <xf numFmtId="39" fontId="0" fillId="2" borderId="10" xfId="0" applyNumberFormat="1" applyFont="1" applyFill="1" applyBorder="1" applyAlignment="1" applyProtection="1">
      <alignment horizontal="right" vertical="center" wrapText="1"/>
      <protection locked="0"/>
    </xf>
    <xf numFmtId="39" fontId="0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164" fontId="27" fillId="2" borderId="0" xfId="0" applyNumberFormat="1" applyFont="1" applyFill="1" applyBorder="1" applyAlignment="1" applyProtection="1">
      <alignment horizontal="center" vertical="center" wrapText="1"/>
      <protection locked="0"/>
    </xf>
    <xf numFmtId="43" fontId="13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164" fontId="14" fillId="3" borderId="0" xfId="0" applyNumberFormat="1" applyFont="1" applyFill="1" applyBorder="1" applyAlignment="1" applyProtection="1">
      <alignment horizontal="right" vertical="center" wrapText="1"/>
      <protection locked="0"/>
    </xf>
    <xf numFmtId="164" fontId="14" fillId="3" borderId="0" xfId="0" applyNumberFormat="1" applyFont="1" applyFill="1" applyBorder="1" applyAlignment="1" applyProtection="1">
      <alignment horizontal="right" vertical="center"/>
      <protection locked="0"/>
    </xf>
    <xf numFmtId="0" fontId="13" fillId="4" borderId="0" xfId="0" applyNumberFormat="1" applyFont="1" applyFill="1" applyBorder="1" applyAlignment="1" applyProtection="1">
      <alignment horizontal="left"/>
      <protection locked="0"/>
    </xf>
    <xf numFmtId="43" fontId="13" fillId="4" borderId="0" xfId="0" applyNumberFormat="1" applyFont="1" applyFill="1" applyBorder="1" applyAlignment="1" applyProtection="1">
      <alignment horizontal="left"/>
      <protection locked="0"/>
    </xf>
    <xf numFmtId="39" fontId="15" fillId="2" borderId="0" xfId="0" applyNumberFormat="1" applyFont="1" applyFill="1" applyBorder="1" applyAlignment="1" applyProtection="1">
      <alignment horizontal="right" vertical="center" wrapText="1"/>
      <protection locked="0"/>
    </xf>
    <xf numFmtId="39" fontId="16" fillId="2" borderId="0" xfId="0" applyNumberFormat="1" applyFont="1" applyFill="1" applyBorder="1" applyAlignment="1" applyProtection="1">
      <alignment horizontal="right" vertical="center" wrapText="1"/>
      <protection locked="0"/>
    </xf>
    <xf numFmtId="43" fontId="17" fillId="4" borderId="0" xfId="0" applyNumberFormat="1" applyFont="1" applyFill="1" applyBorder="1" applyAlignment="1" applyProtection="1">
      <alignment horizontal="left"/>
      <protection locked="0"/>
    </xf>
    <xf numFmtId="0" fontId="17" fillId="4" borderId="0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164" fontId="18" fillId="3" borderId="0" xfId="0" applyNumberFormat="1" applyFont="1" applyFill="1" applyBorder="1" applyAlignment="1" applyProtection="1">
      <alignment horizontal="right" vertical="center" wrapText="1"/>
      <protection locked="0"/>
    </xf>
    <xf numFmtId="164" fontId="18" fillId="3" borderId="0" xfId="0" applyNumberFormat="1" applyFont="1" applyFill="1" applyBorder="1" applyAlignment="1" applyProtection="1">
      <alignment horizontal="right" vertical="center"/>
      <protection locked="0"/>
    </xf>
    <xf numFmtId="39" fontId="12" fillId="2" borderId="0" xfId="0" applyNumberFormat="1" applyFont="1" applyFill="1" applyBorder="1" applyAlignment="1" applyProtection="1">
      <alignment horizontal="right" vertical="center" wrapText="1"/>
      <protection locked="0"/>
    </xf>
    <xf numFmtId="39" fontId="19" fillId="2" borderId="0" xfId="0" applyNumberFormat="1" applyFont="1" applyFill="1" applyBorder="1" applyAlignment="1" applyProtection="1">
      <alignment horizontal="right" vertical="center" wrapText="1"/>
      <protection locked="0"/>
    </xf>
    <xf numFmtId="39" fontId="3" fillId="2" borderId="11" xfId="0" applyNumberFormat="1" applyFont="1" applyFill="1" applyBorder="1" applyAlignment="1" applyProtection="1">
      <alignment horizontal="right" vertical="center" wrapText="1"/>
      <protection locked="0"/>
    </xf>
    <xf numFmtId="39" fontId="3" fillId="2" borderId="12" xfId="0" applyNumberFormat="1" applyFont="1" applyFill="1" applyBorder="1" applyAlignment="1" applyProtection="1">
      <alignment horizontal="right" vertical="center" wrapText="1"/>
      <protection locked="0"/>
    </xf>
    <xf numFmtId="39" fontId="20" fillId="2" borderId="1" xfId="0" applyNumberFormat="1" applyFont="1" applyFill="1" applyBorder="1" applyAlignment="1" applyProtection="1">
      <alignment horizontal="right" vertical="center" wrapText="1"/>
      <protection locked="0"/>
    </xf>
    <xf numFmtId="39" fontId="21" fillId="3" borderId="1" xfId="0" applyNumberFormat="1" applyFont="1" applyFill="1" applyBorder="1" applyAlignment="1" applyProtection="1">
      <alignment horizontal="right" vertical="center" wrapText="1"/>
      <protection locked="0"/>
    </xf>
    <xf numFmtId="39" fontId="20" fillId="2" borderId="3" xfId="0" applyNumberFormat="1" applyFont="1" applyFill="1" applyBorder="1" applyAlignment="1" applyProtection="1">
      <alignment horizontal="right" vertical="center" wrapText="1"/>
      <protection locked="0"/>
    </xf>
    <xf numFmtId="39" fontId="20" fillId="3" borderId="1" xfId="0" applyNumberFormat="1" applyFont="1" applyFill="1" applyBorder="1" applyAlignment="1" applyProtection="1">
      <alignment horizontal="right" vertical="center" wrapText="1"/>
      <protection locked="0"/>
    </xf>
    <xf numFmtId="39" fontId="20" fillId="2" borderId="13" xfId="0" applyNumberFormat="1" applyFont="1" applyFill="1" applyBorder="1" applyAlignment="1" applyProtection="1">
      <alignment horizontal="right" vertical="center" wrapText="1"/>
      <protection locked="0"/>
    </xf>
    <xf numFmtId="39" fontId="22" fillId="2" borderId="10" xfId="0" applyNumberFormat="1" applyFont="1" applyFill="1" applyBorder="1" applyAlignment="1" applyProtection="1">
      <alignment horizontal="right" vertical="center" wrapText="1"/>
      <protection locked="0"/>
    </xf>
    <xf numFmtId="39" fontId="22" fillId="2" borderId="1" xfId="0" applyNumberFormat="1" applyFont="1" applyFill="1" applyBorder="1" applyAlignment="1" applyProtection="1">
      <alignment horizontal="right" vertical="center" wrapText="1"/>
      <protection locked="0"/>
    </xf>
    <xf numFmtId="39" fontId="20" fillId="2" borderId="10" xfId="0" applyNumberFormat="1" applyFont="1" applyFill="1" applyBorder="1" applyAlignment="1" applyProtection="1">
      <alignment horizontal="right" vertical="center" wrapText="1"/>
      <protection locked="0"/>
    </xf>
    <xf numFmtId="164" fontId="22" fillId="4" borderId="14" xfId="0" applyNumberFormat="1" applyFont="1" applyFill="1" applyBorder="1" applyAlignment="1">
      <alignment horizontal="right" vertical="center" wrapText="1"/>
    </xf>
    <xf numFmtId="164" fontId="22" fillId="0" borderId="14" xfId="0" applyNumberFormat="1" applyFont="1" applyBorder="1" applyAlignment="1">
      <alignment horizontal="right" vertical="center" wrapText="1"/>
    </xf>
    <xf numFmtId="49" fontId="21" fillId="5" borderId="15" xfId="0" applyNumberFormat="1" applyFont="1" applyFill="1" applyBorder="1" applyAlignment="1" applyProtection="1">
      <alignment horizontal="center" vertical="center" wrapText="1"/>
      <protection locked="0"/>
    </xf>
    <xf numFmtId="49" fontId="21" fillId="5" borderId="16" xfId="0" applyNumberFormat="1" applyFont="1" applyFill="1" applyBorder="1" applyAlignment="1" applyProtection="1">
      <alignment horizontal="center" vertical="center" wrapText="1"/>
      <protection locked="0"/>
    </xf>
    <xf numFmtId="49" fontId="21" fillId="5" borderId="16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24" fillId="6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6" borderId="10" xfId="0" applyNumberFormat="1" applyFont="1" applyFill="1" applyBorder="1" applyAlignment="1" applyProtection="1">
      <alignment horizontal="left" vertical="center" wrapText="1"/>
      <protection locked="0"/>
    </xf>
    <xf numFmtId="49" fontId="20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4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24" fillId="6" borderId="1" xfId="0" applyNumberFormat="1" applyFont="1" applyFill="1" applyBorder="1" applyAlignment="1" applyProtection="1">
      <alignment horizontal="left" vertical="center" wrapText="1"/>
      <protection locked="0"/>
    </xf>
    <xf numFmtId="0" fontId="20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3" xfId="0" applyNumberFormat="1" applyFont="1" applyFill="1" applyBorder="1" applyAlignment="1" applyProtection="1">
      <alignment horizontal="left" vertical="center" wrapText="1"/>
      <protection locked="0"/>
    </xf>
    <xf numFmtId="0" fontId="21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24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21" fillId="5" borderId="19" xfId="0" applyNumberFormat="1" applyFont="1" applyFill="1" applyBorder="1" applyAlignment="1" applyProtection="1">
      <alignment horizontal="center" vertical="center" wrapText="1"/>
      <protection locked="0"/>
    </xf>
    <xf numFmtId="49" fontId="21" fillId="5" borderId="19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24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24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24" fillId="6" borderId="4" xfId="0" applyNumberFormat="1" applyFont="1" applyFill="1" applyBorder="1" applyAlignment="1" applyProtection="1">
      <alignment horizontal="left" vertical="center" wrapText="1"/>
      <protection locked="0"/>
    </xf>
    <xf numFmtId="0" fontId="2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4" fillId="6" borderId="22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23" xfId="0" applyNumberFormat="1" applyFont="1" applyFill="1" applyBorder="1" applyAlignment="1" applyProtection="1">
      <alignment horizontal="center" vertical="center" wrapText="1"/>
      <protection locked="0"/>
    </xf>
    <xf numFmtId="49" fontId="21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21" fillId="5" borderId="4" xfId="0" applyNumberFormat="1" applyFont="1" applyFill="1" applyBorder="1" applyAlignment="1" applyProtection="1">
      <alignment horizontal="left" vertical="center" wrapText="1"/>
      <protection locked="0"/>
    </xf>
    <xf numFmtId="49" fontId="20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4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24" fillId="6" borderId="24" xfId="0" applyNumberFormat="1" applyFont="1" applyFill="1" applyBorder="1" applyAlignment="1" applyProtection="1">
      <alignment horizontal="center" vertical="center" wrapText="1"/>
      <protection locked="0"/>
    </xf>
    <xf numFmtId="49" fontId="24" fillId="6" borderId="24" xfId="0" applyNumberFormat="1" applyFont="1" applyFill="1" applyBorder="1" applyAlignment="1" applyProtection="1">
      <alignment horizontal="center" vertical="center" wrapText="1"/>
      <protection locked="0"/>
    </xf>
    <xf numFmtId="164" fontId="25" fillId="7" borderId="25" xfId="0" applyNumberFormat="1" applyFont="1" applyFill="1" applyBorder="1" applyAlignment="1">
      <alignment horizontal="right" vertical="center" wrapText="1"/>
    </xf>
    <xf numFmtId="164" fontId="25" fillId="7" borderId="19" xfId="0" applyNumberFormat="1" applyFont="1" applyFill="1" applyBorder="1" applyAlignment="1">
      <alignment horizontal="right" vertical="center" wrapText="1"/>
    </xf>
    <xf numFmtId="164" fontId="26" fillId="8" borderId="26" xfId="0" applyNumberFormat="1" applyFont="1" applyFill="1" applyBorder="1" applyAlignment="1">
      <alignment horizontal="right" vertical="center" wrapText="1"/>
    </xf>
    <xf numFmtId="164" fontId="26" fillId="8" borderId="27" xfId="0" applyNumberFormat="1" applyFont="1" applyFill="1" applyBorder="1" applyAlignment="1">
      <alignment horizontal="right" vertical="center" wrapText="1"/>
    </xf>
    <xf numFmtId="164" fontId="22" fillId="4" borderId="4" xfId="0" applyNumberFormat="1" applyFont="1" applyFill="1" applyBorder="1" applyAlignment="1">
      <alignment horizontal="right" vertical="center" wrapText="1"/>
    </xf>
    <xf numFmtId="164" fontId="22" fillId="0" borderId="4" xfId="0" applyNumberFormat="1" applyFont="1" applyBorder="1" applyAlignment="1">
      <alignment horizontal="right" vertical="center" wrapText="1"/>
    </xf>
    <xf numFmtId="164" fontId="26" fillId="8" borderId="4" xfId="0" applyNumberFormat="1" applyFont="1" applyFill="1" applyBorder="1" applyAlignment="1">
      <alignment horizontal="right" vertical="center" wrapText="1"/>
    </xf>
    <xf numFmtId="164" fontId="26" fillId="8" borderId="14" xfId="0" applyNumberFormat="1" applyFont="1" applyFill="1" applyBorder="1" applyAlignment="1">
      <alignment horizontal="right" vertical="center" wrapText="1"/>
    </xf>
    <xf numFmtId="164" fontId="22" fillId="4" borderId="28" xfId="0" applyNumberFormat="1" applyFont="1" applyFill="1" applyBorder="1" applyAlignment="1">
      <alignment horizontal="right" vertical="center" wrapText="1"/>
    </xf>
    <xf numFmtId="164" fontId="22" fillId="0" borderId="28" xfId="0" applyNumberFormat="1" applyFont="1" applyBorder="1" applyAlignment="1">
      <alignment horizontal="right" vertical="center" wrapText="1"/>
    </xf>
    <xf numFmtId="164" fontId="22" fillId="0" borderId="29" xfId="0" applyNumberFormat="1" applyFont="1" applyBorder="1" applyAlignment="1">
      <alignment horizontal="right" vertical="center" wrapText="1"/>
    </xf>
    <xf numFmtId="164" fontId="22" fillId="4" borderId="30" xfId="0" applyNumberFormat="1" applyFont="1" applyFill="1" applyBorder="1" applyAlignment="1">
      <alignment horizontal="right" vertical="center" wrapText="1"/>
    </xf>
    <xf numFmtId="164" fontId="22" fillId="0" borderId="30" xfId="0" applyNumberFormat="1" applyFont="1" applyBorder="1" applyAlignment="1">
      <alignment horizontal="right" vertical="center" wrapText="1"/>
    </xf>
    <xf numFmtId="164" fontId="22" fillId="0" borderId="31" xfId="0" applyNumberFormat="1" applyFont="1" applyBorder="1" applyAlignment="1">
      <alignment horizontal="right" vertical="center" wrapText="1"/>
    </xf>
    <xf numFmtId="164" fontId="22" fillId="4" borderId="26" xfId="0" applyNumberFormat="1" applyFont="1" applyFill="1" applyBorder="1" applyAlignment="1">
      <alignment horizontal="right" vertical="center" wrapText="1"/>
    </xf>
    <xf numFmtId="164" fontId="22" fillId="0" borderId="26" xfId="0" applyNumberFormat="1" applyFont="1" applyBorder="1" applyAlignment="1">
      <alignment horizontal="right" vertical="center" wrapText="1"/>
    </xf>
    <xf numFmtId="164" fontId="22" fillId="0" borderId="27" xfId="0" applyNumberFormat="1" applyFont="1" applyBorder="1" applyAlignment="1">
      <alignment horizontal="right" vertical="center" wrapText="1"/>
    </xf>
    <xf numFmtId="164" fontId="22" fillId="0" borderId="4" xfId="0" applyNumberFormat="1" applyFont="1" applyFill="1" applyBorder="1" applyAlignment="1">
      <alignment horizontal="right" vertical="center" wrapText="1"/>
    </xf>
    <xf numFmtId="164" fontId="25" fillId="7" borderId="4" xfId="0" applyNumberFormat="1" applyFont="1" applyFill="1" applyBorder="1" applyAlignment="1">
      <alignment horizontal="right" vertical="center" wrapText="1"/>
    </xf>
    <xf numFmtId="164" fontId="25" fillId="7" borderId="14" xfId="0" applyNumberFormat="1" applyFont="1" applyFill="1" applyBorder="1" applyAlignment="1">
      <alignment horizontal="right" vertical="center" wrapText="1"/>
    </xf>
    <xf numFmtId="0" fontId="20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" xfId="0" applyNumberFormat="1" applyFont="1" applyBorder="1" applyAlignment="1">
      <alignment horizontal="right" vertical="center" wrapText="1"/>
    </xf>
    <xf numFmtId="164" fontId="22" fillId="0" borderId="32" xfId="0" applyNumberFormat="1" applyFont="1" applyBorder="1" applyAlignment="1">
      <alignment horizontal="right" vertical="center" wrapText="1"/>
    </xf>
    <xf numFmtId="49" fontId="21" fillId="2" borderId="33" xfId="0" applyNumberFormat="1" applyFont="1" applyFill="1" applyBorder="1" applyAlignment="1" applyProtection="1">
      <alignment horizontal="center" vertical="center" wrapText="1"/>
      <protection locked="0"/>
    </xf>
    <xf numFmtId="49" fontId="21" fillId="2" borderId="34" xfId="0" applyNumberFormat="1" applyFont="1" applyFill="1" applyBorder="1" applyAlignment="1" applyProtection="1">
      <alignment horizontal="center" vertical="center" wrapText="1"/>
      <protection locked="0"/>
    </xf>
    <xf numFmtId="49" fontId="21" fillId="2" borderId="35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% w</a:t>
            </a:r>
            <a:r>
              <a:rPr lang="en-US" cap="none" sz="20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ykonanie wydatków </a:t>
            </a:r>
          </a:p>
        </c:rich>
      </c:tx>
      <c:layout>
        <c:manualLayout>
          <c:xMode val="edge"/>
          <c:yMode val="edge"/>
          <c:x val="0.458"/>
          <c:y val="0.024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175"/>
          <c:y val="0.145"/>
          <c:w val="0.4575"/>
          <c:h val="0.712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0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multiLvlStrRef>
              <c:f>doc1!$A$1:$D$613</c:f>
              <c:multiLvlStrCache/>
            </c:multiLvlStrRef>
          </c:cat>
          <c:val>
            <c:numRef>
              <c:f>doc1!$E$1:$E$613</c:f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blipFill>
                <a:blip r:embed="rId1">
                  <a:alphaModFix amt="11000"/>
                </a:blip>
                <a:srcRect/>
                <a:tile tx="57150" sx="100000" sy="100000" flip="none" algn="t"/>
              </a:blip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bg1"/>
                </a:solidFill>
              </a:ln>
              <a:effectLst>
                <a:glow rad="12700">
                  <a:schemeClr val="accent1">
                    <a:alpha val="48000"/>
                  </a:schemeClr>
                </a:glow>
              </a:effectLst>
            </c:spPr>
          </c:dPt>
          <c:dPt>
            <c:idx val="11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5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6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7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107"/>
                  <c:y val="-0.122"/>
                </c:manualLayout>
              </c:layout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99"/>
                  <c:y val="-0.0795"/>
                </c:manualLayout>
              </c:layout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805"/>
                  <c:y val="-0.0335"/>
                </c:manualLayout>
              </c:layout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14225"/>
                  <c:y val="-0.0475"/>
                </c:manualLayout>
              </c:layout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7475"/>
                  <c:y val="0.03375"/>
                </c:manualLayout>
              </c:layout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69"/>
                  <c:y val="0.0355"/>
                </c:manualLayout>
              </c:layout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124"/>
                  <c:y val="-0.08125"/>
                </c:manualLayout>
              </c:layout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149"/>
                  <c:y val="0.00875"/>
                </c:manualLayout>
              </c:layout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11375"/>
                  <c:y val="0.131"/>
                </c:manualLayout>
              </c:layout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127"/>
                  <c:y val="0.032"/>
                </c:manualLayout>
              </c:layout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.0215"/>
                  <c:y val="0.1135"/>
                </c:manualLayout>
              </c:layout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.10975"/>
                </c:manualLayout>
              </c:layout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-0.00775"/>
                  <c:y val="0.032"/>
                </c:manualLayout>
              </c:layout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-0.0395"/>
                  <c:y val="-0.0705"/>
                </c:manualLayout>
              </c:layout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-0.0225"/>
                  <c:y val="-0.03175"/>
                </c:manualLayout>
              </c:layout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-0.12825"/>
                  <c:y val="-0.021"/>
                </c:manualLayout>
              </c:layout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-0.093"/>
                  <c:y val="-0.1255"/>
                </c:manualLayout>
              </c:layout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-0.035"/>
                  <c:y val="-0.17525"/>
                </c:manualLayout>
              </c:layout>
              <c:showLegendKey val="1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solidFill>
                <a:srgbClr val="FFFFFF"/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  <a:effectLst>
                <a:outerShdw blurRad="50800" dist="50800" dir="5400000" algn="ctr" rotWithShape="0">
                  <a:prstClr val="black"/>
                </a:outerShdw>
              </a:effectLst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0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multiLvlStrRef>
              <c:f>doc1!$A$1:$D$613</c:f>
              <c:multiLvlStrCache/>
            </c:multiLvlStrRef>
          </c:cat>
          <c:val>
            <c:numRef>
              <c:f>doc1!$F$1:$F$613</c:f>
              <c:numCache/>
            </c:numRef>
          </c:val>
        </c:ser>
        <c:firstSliceAng val="2"/>
        <c:holeSize val="27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"/>
          <c:y val="0.074"/>
          <c:w val="0.298"/>
          <c:h val="0.7545"/>
        </c:manualLayout>
      </c:layout>
      <c:overlay val="0"/>
      <c:spPr>
        <a:solidFill>
          <a:schemeClr val="accent4">
            <a:lumMod val="60000"/>
            <a:lumOff val="40000"/>
            <a:alpha val="22000"/>
          </a:schemeClr>
        </a:solidFill>
        <a:ln>
          <a:noFill/>
        </a:ln>
        <a:effectLst>
          <a:glow rad="254000">
            <a:schemeClr val="accent1">
              <a:alpha val="9000"/>
            </a:schemeClr>
          </a:glow>
          <a:outerShdw blurRad="50800" dist="38100" dir="5400000" algn="ctr" rotWithShape="0">
            <a:srgbClr val="FF0000"/>
          </a:outerShdw>
          <a:softEdge rad="482600"/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stretch>
        <a:fillRect/>
      </a:stretch>
    </a:blip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1000" u="none" baseline="0">
          <a:solidFill>
            <a:schemeClr val="tx1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25" r="0.25" t="0.75" header="0.3" footer="0.3"/>
    <c:pageSetup paperSize="9" orientation="landscape" horizontalDpi="300" verticalDpi="300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34</xdr:col>
      <xdr:colOff>447675</xdr:colOff>
      <xdr:row>695</xdr:row>
      <xdr:rowOff>47625</xdr:rowOff>
    </xdr:to>
    <xdr:graphicFrame macro="">
      <xdr:nvGraphicFramePr>
        <xdr:cNvPr id="3" name="Wykres 2"/>
        <xdr:cNvGraphicFramePr/>
      </xdr:nvGraphicFramePr>
      <xdr:xfrm>
        <a:off x="0" y="0"/>
        <a:ext cx="18773775" cy="1488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4"/>
  <sheetViews>
    <sheetView showGridLines="0" tabSelected="1" zoomScale="120" zoomScaleNormal="120" workbookViewId="0" topLeftCell="A172">
      <selection activeCell="Q703" sqref="Q703"/>
    </sheetView>
  </sheetViews>
  <sheetFormatPr defaultColWidth="9.33203125" defaultRowHeight="12.75"/>
  <cols>
    <col min="1" max="1" width="4.5" style="0" customWidth="1"/>
    <col min="2" max="2" width="6.66015625" style="0" customWidth="1"/>
    <col min="3" max="3" width="5.66015625" style="0" customWidth="1"/>
    <col min="4" max="4" width="33" style="0" customWidth="1"/>
    <col min="5" max="5" width="16.5" style="2" hidden="1" customWidth="1"/>
    <col min="6" max="6" width="15.16015625" style="2" customWidth="1"/>
    <col min="7" max="7" width="9.5" style="0" hidden="1" customWidth="1"/>
    <col min="8" max="8" width="15.5" style="0" hidden="1" customWidth="1"/>
    <col min="9" max="9" width="14" style="0" hidden="1" customWidth="1"/>
    <col min="10" max="10" width="12.83203125" style="0" customWidth="1"/>
    <col min="11" max="11" width="13" style="0" customWidth="1"/>
    <col min="12" max="12" width="14.33203125" style="0" customWidth="1"/>
    <col min="13" max="13" width="15.83203125" style="0" customWidth="1"/>
    <col min="14" max="14" width="11.66015625" style="0" customWidth="1"/>
    <col min="15" max="15" width="10.66015625" style="0" bestFit="1" customWidth="1"/>
  </cols>
  <sheetData>
    <row r="1" spans="1:10" ht="13.5" thickBot="1">
      <c r="A1" s="68" t="s">
        <v>0</v>
      </c>
      <c r="B1" s="69"/>
      <c r="C1" s="69"/>
      <c r="D1" s="70" t="s">
        <v>1</v>
      </c>
      <c r="E1" s="108">
        <f>SUM(E2,E6,E4)</f>
        <v>99690.5</v>
      </c>
      <c r="F1" s="108">
        <f>SUM(F2,F6,F4)</f>
        <v>26958.559999999998</v>
      </c>
      <c r="G1" s="109">
        <f>PRODUCT(F1,1/E1,100)</f>
        <v>27.042255781644187</v>
      </c>
      <c r="H1" s="109">
        <f aca="true" t="shared" si="0" ref="H1:H35">F1-I1</f>
        <v>26958.559999999998</v>
      </c>
      <c r="I1" s="108">
        <f>SUM(I2,I6,I4)</f>
        <v>0</v>
      </c>
      <c r="J1" s="2"/>
    </row>
    <row r="2" spans="1:10" s="42" customFormat="1" ht="12.75" hidden="1">
      <c r="A2" s="71"/>
      <c r="B2" s="72" t="s">
        <v>2</v>
      </c>
      <c r="C2" s="72"/>
      <c r="D2" s="73" t="s">
        <v>3</v>
      </c>
      <c r="E2" s="110">
        <f>SUM(E3)</f>
        <v>75000</v>
      </c>
      <c r="F2" s="110">
        <f>SUM(F3)</f>
        <v>4982</v>
      </c>
      <c r="G2" s="110">
        <f>PRODUCT(F2,1/E2,100)</f>
        <v>6.642666666666666</v>
      </c>
      <c r="H2" s="110">
        <f t="shared" si="0"/>
        <v>4982</v>
      </c>
      <c r="I2" s="111">
        <f>SUM(I3:I5)</f>
        <v>0</v>
      </c>
      <c r="J2" s="41"/>
    </row>
    <row r="3" spans="1:12" ht="12.75" hidden="1">
      <c r="A3" s="74"/>
      <c r="B3" s="75"/>
      <c r="C3" s="76">
        <v>4300</v>
      </c>
      <c r="D3" s="77" t="s">
        <v>4</v>
      </c>
      <c r="E3" s="58">
        <v>75000</v>
      </c>
      <c r="F3" s="59">
        <v>4982</v>
      </c>
      <c r="G3" s="112">
        <f aca="true" t="shared" si="1" ref="G3:G57">PRODUCT(F3,1/E3,100)</f>
        <v>6.642666666666666</v>
      </c>
      <c r="H3" s="113">
        <f t="shared" si="0"/>
        <v>4982</v>
      </c>
      <c r="I3" s="67">
        <v>0</v>
      </c>
      <c r="J3" s="2"/>
      <c r="L3" s="13"/>
    </row>
    <row r="4" spans="1:10" s="42" customFormat="1" ht="12.75" hidden="1">
      <c r="A4" s="71"/>
      <c r="B4" s="78" t="s">
        <v>5</v>
      </c>
      <c r="C4" s="78"/>
      <c r="D4" s="79" t="s">
        <v>6</v>
      </c>
      <c r="E4" s="114">
        <f>SUM(E5)</f>
        <v>4100</v>
      </c>
      <c r="F4" s="114">
        <f>SUM(F5)</f>
        <v>1789.8</v>
      </c>
      <c r="G4" s="114">
        <f t="shared" si="1"/>
        <v>43.65365853658537</v>
      </c>
      <c r="H4" s="114">
        <f>F4-I4</f>
        <v>1789.8</v>
      </c>
      <c r="I4" s="115">
        <f>SUM(I5:I7)</f>
        <v>0</v>
      </c>
      <c r="J4" s="41"/>
    </row>
    <row r="5" spans="1:10" ht="33.75" hidden="1">
      <c r="A5" s="74"/>
      <c r="B5" s="75"/>
      <c r="C5" s="76">
        <v>2850</v>
      </c>
      <c r="D5" s="77" t="s">
        <v>7</v>
      </c>
      <c r="E5" s="58">
        <v>4100</v>
      </c>
      <c r="F5" s="58">
        <v>1789.8</v>
      </c>
      <c r="G5" s="112">
        <f t="shared" si="1"/>
        <v>43.65365853658537</v>
      </c>
      <c r="H5" s="113">
        <f t="shared" si="0"/>
        <v>1789.8</v>
      </c>
      <c r="I5" s="67">
        <v>0</v>
      </c>
      <c r="J5" s="2"/>
    </row>
    <row r="6" spans="1:10" s="42" customFormat="1" ht="12.75" hidden="1">
      <c r="A6" s="71"/>
      <c r="B6" s="78" t="s">
        <v>8</v>
      </c>
      <c r="C6" s="78"/>
      <c r="D6" s="79" t="s">
        <v>9</v>
      </c>
      <c r="E6" s="114">
        <f>SUM(E7:E11)</f>
        <v>20590.5</v>
      </c>
      <c r="F6" s="114">
        <f>SUM(F7:F11)</f>
        <v>20186.76</v>
      </c>
      <c r="G6" s="114">
        <f t="shared" si="1"/>
        <v>98.03919283164566</v>
      </c>
      <c r="H6" s="114">
        <f>F6-I6</f>
        <v>20186.76</v>
      </c>
      <c r="I6" s="115">
        <f>SUM(I7:I11)</f>
        <v>0</v>
      </c>
      <c r="J6" s="41"/>
    </row>
    <row r="7" spans="1:13" ht="12.75" hidden="1">
      <c r="A7" s="74"/>
      <c r="B7" s="75"/>
      <c r="C7" s="76">
        <v>4110</v>
      </c>
      <c r="D7" s="77" t="s">
        <v>10</v>
      </c>
      <c r="E7" s="58">
        <v>56.95</v>
      </c>
      <c r="F7" s="58">
        <v>0</v>
      </c>
      <c r="G7" s="112">
        <f t="shared" si="1"/>
        <v>0</v>
      </c>
      <c r="H7" s="113">
        <f t="shared" si="0"/>
        <v>0</v>
      </c>
      <c r="I7" s="67">
        <v>0</v>
      </c>
      <c r="J7" s="2"/>
      <c r="L7" s="3">
        <v>56.95</v>
      </c>
      <c r="M7" s="4">
        <v>0</v>
      </c>
    </row>
    <row r="8" spans="1:13" ht="12.75" hidden="1">
      <c r="A8" s="74"/>
      <c r="B8" s="75"/>
      <c r="C8" s="76">
        <v>4120</v>
      </c>
      <c r="D8" s="77" t="s">
        <v>11</v>
      </c>
      <c r="E8" s="58">
        <v>8.16</v>
      </c>
      <c r="F8" s="58">
        <v>0</v>
      </c>
      <c r="G8" s="112">
        <f t="shared" si="1"/>
        <v>0</v>
      </c>
      <c r="H8" s="113">
        <f t="shared" si="0"/>
        <v>0</v>
      </c>
      <c r="I8" s="67">
        <v>0</v>
      </c>
      <c r="J8" s="2"/>
      <c r="L8" s="3">
        <v>8.16</v>
      </c>
      <c r="M8" s="4">
        <v>0</v>
      </c>
    </row>
    <row r="9" spans="1:13" ht="12.75" hidden="1">
      <c r="A9" s="74"/>
      <c r="B9" s="75"/>
      <c r="C9" s="76">
        <v>4170</v>
      </c>
      <c r="D9" s="77" t="s">
        <v>12</v>
      </c>
      <c r="E9" s="58">
        <v>333</v>
      </c>
      <c r="F9" s="58">
        <v>0</v>
      </c>
      <c r="G9" s="112">
        <f t="shared" si="1"/>
        <v>0</v>
      </c>
      <c r="H9" s="113">
        <f t="shared" si="0"/>
        <v>0</v>
      </c>
      <c r="I9" s="67">
        <v>0</v>
      </c>
      <c r="J9" s="2"/>
      <c r="L9" s="3">
        <v>333</v>
      </c>
      <c r="M9" s="4">
        <v>0</v>
      </c>
    </row>
    <row r="10" spans="1:13" ht="12.75" hidden="1">
      <c r="A10" s="74"/>
      <c r="B10" s="75"/>
      <c r="C10" s="76">
        <v>4210</v>
      </c>
      <c r="D10" s="77" t="s">
        <v>13</v>
      </c>
      <c r="E10" s="58">
        <v>5.63</v>
      </c>
      <c r="F10" s="58">
        <v>0</v>
      </c>
      <c r="G10" s="112">
        <f t="shared" si="1"/>
        <v>0</v>
      </c>
      <c r="H10" s="113">
        <f t="shared" si="0"/>
        <v>0</v>
      </c>
      <c r="I10" s="67">
        <v>0</v>
      </c>
      <c r="J10" s="2"/>
      <c r="L10" s="17"/>
      <c r="M10" s="18"/>
    </row>
    <row r="11" spans="1:10" ht="13.5" hidden="1" thickBot="1">
      <c r="A11" s="74"/>
      <c r="B11" s="75"/>
      <c r="C11" s="80">
        <v>4430</v>
      </c>
      <c r="D11" s="81" t="s">
        <v>14</v>
      </c>
      <c r="E11" s="60">
        <v>20186.76</v>
      </c>
      <c r="F11" s="60">
        <v>20186.76</v>
      </c>
      <c r="G11" s="116">
        <f t="shared" si="1"/>
        <v>100</v>
      </c>
      <c r="H11" s="117">
        <f t="shared" si="0"/>
        <v>20186.76</v>
      </c>
      <c r="I11" s="118">
        <v>0</v>
      </c>
      <c r="J11" s="2"/>
    </row>
    <row r="12" spans="1:10" ht="13.5" thickBot="1">
      <c r="A12" s="82">
        <v>600</v>
      </c>
      <c r="B12" s="69"/>
      <c r="C12" s="69"/>
      <c r="D12" s="70" t="s">
        <v>15</v>
      </c>
      <c r="E12" s="108">
        <f>SUM(E13,E17,E15,E19,E22)</f>
        <v>25077773.099999998</v>
      </c>
      <c r="F12" s="108">
        <f>SUM(F13,F17,F15,F19,F22)</f>
        <v>6893865.18</v>
      </c>
      <c r="G12" s="109">
        <f>PRODUCT(F12,1/E12,100)</f>
        <v>27.489941600915113</v>
      </c>
      <c r="H12" s="109">
        <f>F12-I12</f>
        <v>2693182.8199999994</v>
      </c>
      <c r="I12" s="108">
        <f>SUM(I13,I17,I15,I22)</f>
        <v>4200682.36</v>
      </c>
      <c r="J12" s="2"/>
    </row>
    <row r="13" spans="1:10" s="42" customFormat="1" ht="12.75" hidden="1">
      <c r="A13" s="71"/>
      <c r="B13" s="83">
        <v>60004</v>
      </c>
      <c r="C13" s="72"/>
      <c r="D13" s="73" t="s">
        <v>16</v>
      </c>
      <c r="E13" s="110">
        <f>SUM(E14)</f>
        <v>2063054.34</v>
      </c>
      <c r="F13" s="110">
        <f>SUM(F14)</f>
        <v>1034850.71</v>
      </c>
      <c r="G13" s="110">
        <f t="shared" si="1"/>
        <v>50.16109803486805</v>
      </c>
      <c r="H13" s="110">
        <f>F13-I13</f>
        <v>1034850.71</v>
      </c>
      <c r="I13" s="111">
        <f>SUM(I14)</f>
        <v>0</v>
      </c>
      <c r="J13" s="41"/>
    </row>
    <row r="14" spans="1:11" ht="56.25" hidden="1">
      <c r="A14" s="74"/>
      <c r="B14" s="75"/>
      <c r="C14" s="76">
        <v>2310</v>
      </c>
      <c r="D14" s="77" t="s">
        <v>17</v>
      </c>
      <c r="E14" s="58">
        <v>2063054.34</v>
      </c>
      <c r="F14" s="58">
        <v>1034850.71</v>
      </c>
      <c r="G14" s="112">
        <f t="shared" si="1"/>
        <v>50.16109803486805</v>
      </c>
      <c r="H14" s="113">
        <f t="shared" si="0"/>
        <v>1034850.71</v>
      </c>
      <c r="I14" s="67">
        <v>0</v>
      </c>
      <c r="J14" s="25">
        <v>2063054.34</v>
      </c>
      <c r="K14" s="4">
        <v>1034850.71</v>
      </c>
    </row>
    <row r="15" spans="1:9" s="42" customFormat="1" ht="12.75" hidden="1">
      <c r="A15" s="71"/>
      <c r="B15" s="84">
        <v>60011</v>
      </c>
      <c r="C15" s="78"/>
      <c r="D15" s="79" t="s">
        <v>18</v>
      </c>
      <c r="E15" s="114">
        <f>SUM(E16)</f>
        <v>3132</v>
      </c>
      <c r="F15" s="114">
        <f>SUM(F16)</f>
        <v>3131.2</v>
      </c>
      <c r="G15" s="114">
        <f t="shared" si="1"/>
        <v>99.97445721583654</v>
      </c>
      <c r="H15" s="114">
        <f>F15-I15</f>
        <v>3131.2</v>
      </c>
      <c r="I15" s="115">
        <f>SUM(I16)</f>
        <v>0</v>
      </c>
    </row>
    <row r="16" spans="1:10" ht="22.5" hidden="1">
      <c r="A16" s="74"/>
      <c r="B16" s="75"/>
      <c r="C16" s="76">
        <v>4520</v>
      </c>
      <c r="D16" s="77" t="s">
        <v>19</v>
      </c>
      <c r="E16" s="58">
        <v>3132</v>
      </c>
      <c r="F16" s="58">
        <v>3131.2</v>
      </c>
      <c r="G16" s="112">
        <f t="shared" si="1"/>
        <v>99.97445721583654</v>
      </c>
      <c r="H16" s="113">
        <f t="shared" si="0"/>
        <v>3131.2</v>
      </c>
      <c r="I16" s="67">
        <v>0</v>
      </c>
      <c r="J16" s="2"/>
    </row>
    <row r="17" spans="1:10" s="42" customFormat="1" ht="12.75" hidden="1">
      <c r="A17" s="71"/>
      <c r="B17" s="84">
        <v>60013</v>
      </c>
      <c r="C17" s="78"/>
      <c r="D17" s="79" t="s">
        <v>20</v>
      </c>
      <c r="E17" s="114">
        <f>SUM(E18)</f>
        <v>35397</v>
      </c>
      <c r="F17" s="114">
        <f>SUM(F18)</f>
        <v>35397</v>
      </c>
      <c r="G17" s="114">
        <f t="shared" si="1"/>
        <v>100</v>
      </c>
      <c r="H17" s="114">
        <f aca="true" t="shared" si="2" ref="H17:H22">F17-I17</f>
        <v>35397</v>
      </c>
      <c r="I17" s="115">
        <f>SUM(I18)</f>
        <v>0</v>
      </c>
      <c r="J17" s="41"/>
    </row>
    <row r="18" spans="1:10" ht="22.5" hidden="1">
      <c r="A18" s="74"/>
      <c r="B18" s="75"/>
      <c r="C18" s="76">
        <v>4520</v>
      </c>
      <c r="D18" s="77" t="s">
        <v>19</v>
      </c>
      <c r="E18" s="58">
        <v>35397</v>
      </c>
      <c r="F18" s="58">
        <v>35397</v>
      </c>
      <c r="G18" s="112">
        <f>PRODUCT(F18,1/E18,100)</f>
        <v>100</v>
      </c>
      <c r="H18" s="113">
        <f t="shared" si="2"/>
        <v>35397</v>
      </c>
      <c r="I18" s="67">
        <v>0</v>
      </c>
      <c r="J18" s="2"/>
    </row>
    <row r="19" spans="1:10" s="42" customFormat="1" ht="12.75" hidden="1">
      <c r="A19" s="71"/>
      <c r="B19" s="84">
        <v>60014</v>
      </c>
      <c r="C19" s="78"/>
      <c r="D19" s="79" t="s">
        <v>21</v>
      </c>
      <c r="E19" s="114">
        <f>SUM(E20:E21)</f>
        <v>620754</v>
      </c>
      <c r="F19" s="114">
        <f>SUM(F20:F21)</f>
        <v>5753.2</v>
      </c>
      <c r="G19" s="114">
        <f>PRODUCT(F19,1/E19,100)</f>
        <v>0.926808365310574</v>
      </c>
      <c r="H19" s="114">
        <f t="shared" si="2"/>
        <v>5753.2</v>
      </c>
      <c r="I19" s="115">
        <f>SUM(I20:I21)</f>
        <v>0</v>
      </c>
      <c r="J19" s="41"/>
    </row>
    <row r="20" spans="1:10" ht="22.5" hidden="1">
      <c r="A20" s="74"/>
      <c r="B20" s="75"/>
      <c r="C20" s="76">
        <v>4520</v>
      </c>
      <c r="D20" s="77" t="s">
        <v>19</v>
      </c>
      <c r="E20" s="58">
        <v>5754</v>
      </c>
      <c r="F20" s="58">
        <v>5753.2</v>
      </c>
      <c r="G20" s="112">
        <f>PRODUCT(F20,1/E20,100)</f>
        <v>99.98609662843239</v>
      </c>
      <c r="H20" s="113">
        <f t="shared" si="2"/>
        <v>5753.2</v>
      </c>
      <c r="I20" s="67">
        <v>0</v>
      </c>
      <c r="J20" s="2"/>
    </row>
    <row r="21" spans="1:11" ht="67.5" hidden="1">
      <c r="A21" s="74"/>
      <c r="B21" s="75"/>
      <c r="C21" s="76">
        <v>6300</v>
      </c>
      <c r="D21" s="77" t="s">
        <v>143</v>
      </c>
      <c r="E21" s="58">
        <v>615000</v>
      </c>
      <c r="F21" s="61">
        <v>0</v>
      </c>
      <c r="G21" s="112">
        <f>PRODUCT(F21,1/E21,100)</f>
        <v>0</v>
      </c>
      <c r="H21" s="113">
        <f t="shared" si="2"/>
        <v>0</v>
      </c>
      <c r="I21" s="67">
        <v>0</v>
      </c>
      <c r="J21" s="25"/>
      <c r="K21" s="37"/>
    </row>
    <row r="22" spans="1:10" s="42" customFormat="1" ht="12.75" hidden="1">
      <c r="A22" s="71"/>
      <c r="B22" s="84">
        <v>60016</v>
      </c>
      <c r="C22" s="78"/>
      <c r="D22" s="79" t="s">
        <v>22</v>
      </c>
      <c r="E22" s="114">
        <f>SUM(E23:E29)</f>
        <v>22355435.759999998</v>
      </c>
      <c r="F22" s="114">
        <f>SUM(F23:F29)</f>
        <v>5814733.07</v>
      </c>
      <c r="G22" s="114">
        <f t="shared" si="1"/>
        <v>26.010376771112426</v>
      </c>
      <c r="H22" s="114">
        <f t="shared" si="2"/>
        <v>1614050.71</v>
      </c>
      <c r="I22" s="115">
        <f>SUM(I23:I29)</f>
        <v>4200682.36</v>
      </c>
      <c r="J22" s="41"/>
    </row>
    <row r="23" spans="1:10" ht="12.75" hidden="1">
      <c r="A23" s="74"/>
      <c r="B23" s="75"/>
      <c r="C23" s="76">
        <v>4210</v>
      </c>
      <c r="D23" s="77" t="s">
        <v>13</v>
      </c>
      <c r="E23" s="58">
        <v>392058</v>
      </c>
      <c r="F23" s="58">
        <v>127077.53</v>
      </c>
      <c r="G23" s="112">
        <f t="shared" si="1"/>
        <v>32.41294145254019</v>
      </c>
      <c r="H23" s="112">
        <f t="shared" si="0"/>
        <v>127077.53</v>
      </c>
      <c r="I23" s="67">
        <v>0</v>
      </c>
      <c r="J23" s="2"/>
    </row>
    <row r="24" spans="1:10" ht="12.75" hidden="1">
      <c r="A24" s="74"/>
      <c r="B24" s="75"/>
      <c r="C24" s="76">
        <v>4270</v>
      </c>
      <c r="D24" s="77" t="s">
        <v>23</v>
      </c>
      <c r="E24" s="58">
        <v>748056.12</v>
      </c>
      <c r="F24" s="58">
        <v>565360.79</v>
      </c>
      <c r="G24" s="112">
        <f t="shared" si="1"/>
        <v>75.57732299549932</v>
      </c>
      <c r="H24" s="112">
        <f t="shared" si="0"/>
        <v>565360.79</v>
      </c>
      <c r="I24" s="67">
        <v>0</v>
      </c>
      <c r="J24" s="2"/>
    </row>
    <row r="25" spans="1:10" ht="12.75" hidden="1">
      <c r="A25" s="74"/>
      <c r="B25" s="75"/>
      <c r="C25" s="76">
        <v>4300</v>
      </c>
      <c r="D25" s="77" t="s">
        <v>4</v>
      </c>
      <c r="E25" s="58">
        <v>1730020</v>
      </c>
      <c r="F25" s="58">
        <v>921612.39</v>
      </c>
      <c r="G25" s="116">
        <f t="shared" si="1"/>
        <v>53.271776626859804</v>
      </c>
      <c r="H25" s="116">
        <f t="shared" si="0"/>
        <v>921612.39</v>
      </c>
      <c r="I25" s="118">
        <v>0</v>
      </c>
      <c r="J25" s="2"/>
    </row>
    <row r="26" spans="1:10" ht="22.5" hidden="1">
      <c r="A26" s="74"/>
      <c r="B26" s="75"/>
      <c r="C26" s="76">
        <v>6050</v>
      </c>
      <c r="D26" s="77" t="s">
        <v>24</v>
      </c>
      <c r="E26" s="58">
        <v>12877351.1</v>
      </c>
      <c r="F26" s="58">
        <v>3704334.72</v>
      </c>
      <c r="G26" s="112">
        <f>PRODUCT(F26,1/E26,100)</f>
        <v>28.766278804031366</v>
      </c>
      <c r="H26" s="113">
        <f aca="true" t="shared" si="3" ref="H26:H31">F26-I26</f>
        <v>0</v>
      </c>
      <c r="I26" s="67">
        <v>3704334.72</v>
      </c>
      <c r="J26" s="2"/>
    </row>
    <row r="27" spans="1:10" ht="22.5" hidden="1">
      <c r="A27" s="74"/>
      <c r="B27" s="75"/>
      <c r="C27" s="76">
        <v>6057</v>
      </c>
      <c r="D27" s="77" t="s">
        <v>24</v>
      </c>
      <c r="E27" s="58">
        <v>4072752.54</v>
      </c>
      <c r="F27" s="58">
        <v>2847.32</v>
      </c>
      <c r="G27" s="112">
        <f>PRODUCT(F27,1/E27,100)</f>
        <v>0.06991144126816996</v>
      </c>
      <c r="H27" s="113">
        <f t="shared" si="3"/>
        <v>0</v>
      </c>
      <c r="I27" s="67">
        <v>2847.32</v>
      </c>
      <c r="J27" s="2"/>
    </row>
    <row r="28" spans="1:10" ht="22.5" hidden="1">
      <c r="A28" s="74"/>
      <c r="B28" s="75"/>
      <c r="C28" s="76">
        <v>6059</v>
      </c>
      <c r="D28" s="77" t="s">
        <v>24</v>
      </c>
      <c r="E28" s="58">
        <v>2049846</v>
      </c>
      <c r="F28" s="58">
        <v>8208.48</v>
      </c>
      <c r="G28" s="112">
        <f>PRODUCT(F28,1/E28,100)</f>
        <v>0.4004437406517368</v>
      </c>
      <c r="H28" s="113">
        <f t="shared" si="3"/>
        <v>0</v>
      </c>
      <c r="I28" s="67">
        <v>8208.48</v>
      </c>
      <c r="J28" s="2"/>
    </row>
    <row r="29" spans="1:10" ht="23.25" hidden="1" thickBot="1">
      <c r="A29" s="74"/>
      <c r="B29" s="75"/>
      <c r="C29" s="76">
        <v>6060</v>
      </c>
      <c r="D29" s="77" t="s">
        <v>24</v>
      </c>
      <c r="E29" s="58">
        <v>485352</v>
      </c>
      <c r="F29" s="58">
        <v>485291.84</v>
      </c>
      <c r="G29" s="112">
        <f>PRODUCT(F29,1/E29,100)</f>
        <v>99.98760487234009</v>
      </c>
      <c r="H29" s="113">
        <f t="shared" si="3"/>
        <v>0</v>
      </c>
      <c r="I29" s="67">
        <v>485291.84</v>
      </c>
      <c r="J29" s="2"/>
    </row>
    <row r="30" spans="1:10" ht="13.5" thickBot="1">
      <c r="A30" s="82">
        <v>700</v>
      </c>
      <c r="B30" s="69"/>
      <c r="C30" s="69"/>
      <c r="D30" s="70" t="s">
        <v>26</v>
      </c>
      <c r="E30" s="108">
        <f>SUM(E31)</f>
        <v>2681487.7</v>
      </c>
      <c r="F30" s="108">
        <f>SUM(F31)</f>
        <v>397307.67000000004</v>
      </c>
      <c r="G30" s="109">
        <f>PRODUCT(F30,1/E30,100)</f>
        <v>14.816688139199744</v>
      </c>
      <c r="H30" s="109">
        <f t="shared" si="3"/>
        <v>387979.67000000004</v>
      </c>
      <c r="I30" s="108">
        <f>SUM(I31)</f>
        <v>9328</v>
      </c>
      <c r="J30" s="2"/>
    </row>
    <row r="31" spans="1:10" s="42" customFormat="1" ht="21" hidden="1">
      <c r="A31" s="71"/>
      <c r="B31" s="83">
        <v>70005</v>
      </c>
      <c r="C31" s="72"/>
      <c r="D31" s="73" t="s">
        <v>27</v>
      </c>
      <c r="E31" s="110">
        <f>SUM(E32:E41)</f>
        <v>2681487.7</v>
      </c>
      <c r="F31" s="110">
        <f>SUM(F32:F41)</f>
        <v>397307.67000000004</v>
      </c>
      <c r="G31" s="110">
        <f t="shared" si="1"/>
        <v>14.816688139199744</v>
      </c>
      <c r="H31" s="110">
        <f t="shared" si="3"/>
        <v>387979.67000000004</v>
      </c>
      <c r="I31" s="111">
        <f>SUM(I32:I41)</f>
        <v>9328</v>
      </c>
      <c r="J31" s="41"/>
    </row>
    <row r="32" spans="1:10" ht="12.75" hidden="1">
      <c r="A32" s="74"/>
      <c r="B32" s="75"/>
      <c r="C32" s="76">
        <v>4260</v>
      </c>
      <c r="D32" s="77" t="s">
        <v>28</v>
      </c>
      <c r="E32" s="58">
        <v>70000</v>
      </c>
      <c r="F32" s="58">
        <v>29061.94</v>
      </c>
      <c r="G32" s="112">
        <f t="shared" si="1"/>
        <v>41.51705714285714</v>
      </c>
      <c r="H32" s="113">
        <f t="shared" si="0"/>
        <v>29061.94</v>
      </c>
      <c r="I32" s="67">
        <v>0</v>
      </c>
      <c r="J32" s="2"/>
    </row>
    <row r="33" spans="1:10" ht="12.75" hidden="1">
      <c r="A33" s="74"/>
      <c r="B33" s="75"/>
      <c r="C33" s="76">
        <v>4270</v>
      </c>
      <c r="D33" s="77" t="s">
        <v>23</v>
      </c>
      <c r="E33" s="58">
        <v>195000</v>
      </c>
      <c r="F33" s="58">
        <v>45838.94</v>
      </c>
      <c r="G33" s="112">
        <f t="shared" si="1"/>
        <v>23.507148717948716</v>
      </c>
      <c r="H33" s="113">
        <f t="shared" si="0"/>
        <v>45838.94</v>
      </c>
      <c r="I33" s="67">
        <v>0</v>
      </c>
      <c r="J33" s="2"/>
    </row>
    <row r="34" spans="1:10" ht="12.75" hidden="1">
      <c r="A34" s="74"/>
      <c r="B34" s="75"/>
      <c r="C34" s="76">
        <v>4300</v>
      </c>
      <c r="D34" s="77" t="s">
        <v>4</v>
      </c>
      <c r="E34" s="58">
        <v>213719</v>
      </c>
      <c r="F34" s="58">
        <v>58269.99</v>
      </c>
      <c r="G34" s="112">
        <f t="shared" si="1"/>
        <v>27.2647682236956</v>
      </c>
      <c r="H34" s="113">
        <f t="shared" si="0"/>
        <v>58269.99</v>
      </c>
      <c r="I34" s="67">
        <v>0</v>
      </c>
      <c r="J34" s="2"/>
    </row>
    <row r="35" spans="1:10" ht="33.75" hidden="1">
      <c r="A35" s="74"/>
      <c r="B35" s="75"/>
      <c r="C35" s="76">
        <v>4400</v>
      </c>
      <c r="D35" s="77" t="s">
        <v>29</v>
      </c>
      <c r="E35" s="58">
        <v>34012</v>
      </c>
      <c r="F35" s="58">
        <v>14816.16</v>
      </c>
      <c r="G35" s="112">
        <f t="shared" si="1"/>
        <v>43.56156650593908</v>
      </c>
      <c r="H35" s="113">
        <f t="shared" si="0"/>
        <v>14816.16</v>
      </c>
      <c r="I35" s="67">
        <v>0</v>
      </c>
      <c r="J35" s="2"/>
    </row>
    <row r="36" spans="1:10" ht="12.75" hidden="1">
      <c r="A36" s="74"/>
      <c r="B36" s="75"/>
      <c r="C36" s="76">
        <v>4480</v>
      </c>
      <c r="D36" s="77" t="s">
        <v>30</v>
      </c>
      <c r="E36" s="58">
        <v>59040.7</v>
      </c>
      <c r="F36" s="58">
        <v>29520</v>
      </c>
      <c r="G36" s="112">
        <f>PRODUCT(F36,1/E36,100)</f>
        <v>49.999407188600415</v>
      </c>
      <c r="H36" s="113">
        <f>F36-I36</f>
        <v>29520</v>
      </c>
      <c r="I36" s="67">
        <v>0</v>
      </c>
      <c r="J36" s="2"/>
    </row>
    <row r="37" spans="1:10" ht="22.5" hidden="1">
      <c r="A37" s="74"/>
      <c r="B37" s="75"/>
      <c r="C37" s="76">
        <v>4500</v>
      </c>
      <c r="D37" s="77" t="s">
        <v>31</v>
      </c>
      <c r="E37" s="58">
        <v>600</v>
      </c>
      <c r="F37" s="58">
        <v>532</v>
      </c>
      <c r="G37" s="112">
        <f>PRODUCT(F37,1/E37,100)</f>
        <v>88.66666666666667</v>
      </c>
      <c r="H37" s="113">
        <f>F37-I37</f>
        <v>532</v>
      </c>
      <c r="I37" s="67">
        <v>0</v>
      </c>
      <c r="J37" s="2"/>
    </row>
    <row r="38" spans="1:10" ht="22.5" hidden="1">
      <c r="A38" s="74"/>
      <c r="B38" s="75"/>
      <c r="C38" s="76">
        <v>4520</v>
      </c>
      <c r="D38" s="77" t="s">
        <v>19</v>
      </c>
      <c r="E38" s="58">
        <v>9116</v>
      </c>
      <c r="F38" s="58">
        <v>8968.92</v>
      </c>
      <c r="G38" s="112">
        <f>PRODUCT(F38,1/E38,100)</f>
        <v>98.38657305835893</v>
      </c>
      <c r="H38" s="113">
        <f>F38-I38</f>
        <v>8968.92</v>
      </c>
      <c r="I38" s="67">
        <v>0</v>
      </c>
      <c r="J38" s="2"/>
    </row>
    <row r="39" spans="1:10" ht="22.5" hidden="1">
      <c r="A39" s="74"/>
      <c r="B39" s="75"/>
      <c r="C39" s="76">
        <v>4590</v>
      </c>
      <c r="D39" s="77" t="s">
        <v>32</v>
      </c>
      <c r="E39" s="58">
        <v>700000</v>
      </c>
      <c r="F39" s="58">
        <v>192671.72</v>
      </c>
      <c r="G39" s="112">
        <f>PRODUCT(F39,1/E39,100)</f>
        <v>27.52453142857143</v>
      </c>
      <c r="H39" s="113">
        <f>F39-I39</f>
        <v>192671.72</v>
      </c>
      <c r="I39" s="67">
        <v>0</v>
      </c>
      <c r="J39" s="2"/>
    </row>
    <row r="40" spans="1:14" ht="33.75" hidden="1">
      <c r="A40" s="74"/>
      <c r="B40" s="75"/>
      <c r="C40" s="76">
        <v>4600</v>
      </c>
      <c r="D40" s="77" t="s">
        <v>33</v>
      </c>
      <c r="E40" s="58">
        <v>700000</v>
      </c>
      <c r="F40" s="58">
        <v>8300</v>
      </c>
      <c r="G40" s="112">
        <f t="shared" si="1"/>
        <v>1.1857142857142857</v>
      </c>
      <c r="H40" s="113">
        <f aca="true" t="shared" si="4" ref="H40:H94">F40-I40</f>
        <v>8300</v>
      </c>
      <c r="I40" s="67">
        <v>0</v>
      </c>
      <c r="J40" s="2"/>
      <c r="K40" s="19"/>
      <c r="L40" s="19"/>
      <c r="M40" s="19"/>
      <c r="N40" s="19"/>
    </row>
    <row r="41" spans="1:14" ht="23.25" hidden="1" thickBot="1">
      <c r="A41" s="74"/>
      <c r="B41" s="75"/>
      <c r="C41" s="76">
        <v>6060</v>
      </c>
      <c r="D41" s="77" t="s">
        <v>25</v>
      </c>
      <c r="E41" s="58">
        <v>700000</v>
      </c>
      <c r="F41" s="58">
        <v>9328</v>
      </c>
      <c r="G41" s="112">
        <f t="shared" si="1"/>
        <v>1.3325714285714285</v>
      </c>
      <c r="H41" s="113">
        <f t="shared" si="4"/>
        <v>0</v>
      </c>
      <c r="I41" s="67">
        <v>9328</v>
      </c>
      <c r="J41" s="2"/>
      <c r="K41" s="19"/>
      <c r="L41" s="17"/>
      <c r="M41" s="18"/>
      <c r="N41" s="19"/>
    </row>
    <row r="42" spans="1:10" ht="13.5" thickBot="1">
      <c r="A42" s="82">
        <v>710</v>
      </c>
      <c r="B42" s="69"/>
      <c r="C42" s="69"/>
      <c r="D42" s="70" t="s">
        <v>34</v>
      </c>
      <c r="E42" s="108">
        <f>SUM(E43,E47,E45)</f>
        <v>489121</v>
      </c>
      <c r="F42" s="108">
        <f>SUM(F43,F47,F45)</f>
        <v>68967.76</v>
      </c>
      <c r="G42" s="109">
        <f>PRODUCT(F42,1/E42,100)</f>
        <v>14.100347357811255</v>
      </c>
      <c r="H42" s="109">
        <f>F42-I42</f>
        <v>68967.76</v>
      </c>
      <c r="I42" s="108">
        <f>SUM(I43)</f>
        <v>0</v>
      </c>
      <c r="J42" s="2"/>
    </row>
    <row r="43" spans="1:10" s="42" customFormat="1" ht="21" hidden="1">
      <c r="A43" s="71"/>
      <c r="B43" s="83">
        <v>71004</v>
      </c>
      <c r="C43" s="72"/>
      <c r="D43" s="73" t="s">
        <v>35</v>
      </c>
      <c r="E43" s="110">
        <f>SUM(E44:E44)</f>
        <v>334121</v>
      </c>
      <c r="F43" s="110">
        <f>SUM(F44:F44)</f>
        <v>45000</v>
      </c>
      <c r="G43" s="110">
        <f t="shared" si="1"/>
        <v>13.468174703176395</v>
      </c>
      <c r="H43" s="110">
        <f t="shared" si="4"/>
        <v>45000</v>
      </c>
      <c r="I43" s="111">
        <f>SUM(I44:I44)</f>
        <v>0</v>
      </c>
      <c r="J43" s="41"/>
    </row>
    <row r="44" spans="1:10" ht="12.75" hidden="1">
      <c r="A44" s="74"/>
      <c r="B44" s="75"/>
      <c r="C44" s="76">
        <v>4300</v>
      </c>
      <c r="D44" s="77" t="s">
        <v>4</v>
      </c>
      <c r="E44" s="58">
        <v>334121</v>
      </c>
      <c r="F44" s="58">
        <v>45000</v>
      </c>
      <c r="G44" s="116">
        <f t="shared" si="1"/>
        <v>13.468174703176395</v>
      </c>
      <c r="H44" s="117">
        <f t="shared" si="4"/>
        <v>45000</v>
      </c>
      <c r="I44" s="118">
        <v>0</v>
      </c>
      <c r="J44" s="2"/>
    </row>
    <row r="45" spans="1:10" s="42" customFormat="1" ht="21" hidden="1">
      <c r="A45" s="71"/>
      <c r="B45" s="84">
        <v>71012</v>
      </c>
      <c r="C45" s="78"/>
      <c r="D45" s="79" t="s">
        <v>36</v>
      </c>
      <c r="E45" s="114">
        <f>SUM(E46)</f>
        <v>50000</v>
      </c>
      <c r="F45" s="114">
        <f>SUM(F46)</f>
        <v>6339.8</v>
      </c>
      <c r="G45" s="114">
        <f t="shared" si="1"/>
        <v>12.679600000000002</v>
      </c>
      <c r="H45" s="114">
        <f t="shared" si="4"/>
        <v>6339.8</v>
      </c>
      <c r="I45" s="115">
        <f>SUM(I46:I48)</f>
        <v>0</v>
      </c>
      <c r="J45" s="41"/>
    </row>
    <row r="46" spans="1:10" ht="12.75" hidden="1">
      <c r="A46" s="74"/>
      <c r="B46" s="75"/>
      <c r="C46" s="76">
        <v>4300</v>
      </c>
      <c r="D46" s="77" t="s">
        <v>4</v>
      </c>
      <c r="E46" s="58">
        <v>50000</v>
      </c>
      <c r="F46" s="58">
        <v>6339.8</v>
      </c>
      <c r="G46" s="112">
        <f>PRODUCT(F46,1/E46,100)</f>
        <v>12.679600000000002</v>
      </c>
      <c r="H46" s="113">
        <f>F46-I46</f>
        <v>6339.8</v>
      </c>
      <c r="I46" s="67">
        <v>0</v>
      </c>
      <c r="J46" s="2"/>
    </row>
    <row r="47" spans="1:10" s="42" customFormat="1" ht="12.75" hidden="1">
      <c r="A47" s="71"/>
      <c r="B47" s="84">
        <v>71035</v>
      </c>
      <c r="C47" s="78"/>
      <c r="D47" s="79" t="s">
        <v>37</v>
      </c>
      <c r="E47" s="114">
        <f>SUM(E48:E50)</f>
        <v>105000</v>
      </c>
      <c r="F47" s="114">
        <f>SUM(F48:F50)</f>
        <v>17627.96</v>
      </c>
      <c r="G47" s="114">
        <f t="shared" si="1"/>
        <v>16.78853333333333</v>
      </c>
      <c r="H47" s="114">
        <f>F47-I47</f>
        <v>17627.96</v>
      </c>
      <c r="I47" s="115">
        <f>SUM(I48:I50)</f>
        <v>0</v>
      </c>
      <c r="J47" s="41"/>
    </row>
    <row r="48" spans="1:10" ht="12.75" hidden="1">
      <c r="A48" s="74"/>
      <c r="B48" s="75"/>
      <c r="C48" s="76">
        <v>4210</v>
      </c>
      <c r="D48" s="77" t="s">
        <v>13</v>
      </c>
      <c r="E48" s="58">
        <v>5000</v>
      </c>
      <c r="F48" s="58">
        <v>0</v>
      </c>
      <c r="G48" s="112">
        <f t="shared" si="1"/>
        <v>0</v>
      </c>
      <c r="H48" s="113">
        <f t="shared" si="4"/>
        <v>0</v>
      </c>
      <c r="I48" s="67">
        <v>0</v>
      </c>
      <c r="J48" s="2"/>
    </row>
    <row r="49" spans="1:10" ht="12.75" hidden="1">
      <c r="A49" s="74"/>
      <c r="B49" s="75"/>
      <c r="C49" s="76">
        <v>4300</v>
      </c>
      <c r="D49" s="77" t="s">
        <v>4</v>
      </c>
      <c r="E49" s="58">
        <v>84448</v>
      </c>
      <c r="F49" s="58">
        <v>9851.96</v>
      </c>
      <c r="G49" s="112">
        <f t="shared" si="1"/>
        <v>11.666303524062144</v>
      </c>
      <c r="H49" s="113">
        <f t="shared" si="4"/>
        <v>9851.96</v>
      </c>
      <c r="I49" s="67">
        <v>0</v>
      </c>
      <c r="J49" s="2"/>
    </row>
    <row r="50" spans="1:10" ht="34.5" hidden="1" thickBot="1">
      <c r="A50" s="74"/>
      <c r="B50" s="75"/>
      <c r="C50" s="76">
        <v>4400</v>
      </c>
      <c r="D50" s="77" t="s">
        <v>29</v>
      </c>
      <c r="E50" s="58">
        <v>15552</v>
      </c>
      <c r="F50" s="58">
        <v>7776</v>
      </c>
      <c r="G50" s="112">
        <f t="shared" si="1"/>
        <v>50</v>
      </c>
      <c r="H50" s="113">
        <f t="shared" si="4"/>
        <v>7776</v>
      </c>
      <c r="I50" s="67">
        <v>0</v>
      </c>
      <c r="J50" s="2"/>
    </row>
    <row r="51" spans="1:10" ht="13.5" thickBot="1">
      <c r="A51" s="82">
        <v>720</v>
      </c>
      <c r="B51" s="69"/>
      <c r="C51" s="69"/>
      <c r="D51" s="70" t="s">
        <v>38</v>
      </c>
      <c r="E51" s="108">
        <f>SUM(E52)</f>
        <v>430700</v>
      </c>
      <c r="F51" s="108">
        <f>SUM(F52)</f>
        <v>143863.6</v>
      </c>
      <c r="G51" s="109">
        <f>PRODUCT(F51,1/E51,100)</f>
        <v>33.40227536568377</v>
      </c>
      <c r="H51" s="109">
        <f t="shared" si="4"/>
        <v>143863.6</v>
      </c>
      <c r="I51" s="108">
        <f>SUM(I52,I56,I54)</f>
        <v>0</v>
      </c>
      <c r="J51" s="2"/>
    </row>
    <row r="52" spans="1:10" s="42" customFormat="1" ht="12.75" hidden="1">
      <c r="A52" s="71"/>
      <c r="B52" s="83">
        <v>72095</v>
      </c>
      <c r="C52" s="72"/>
      <c r="D52" s="73" t="s">
        <v>9</v>
      </c>
      <c r="E52" s="110">
        <f>SUM(E53:E57)</f>
        <v>430700</v>
      </c>
      <c r="F52" s="110">
        <f>SUM(F53:F57)</f>
        <v>143863.6</v>
      </c>
      <c r="G52" s="110">
        <f t="shared" si="1"/>
        <v>33.40227536568377</v>
      </c>
      <c r="H52" s="110">
        <f t="shared" si="4"/>
        <v>143863.6</v>
      </c>
      <c r="I52" s="111">
        <f>SUM(I53:I57)</f>
        <v>0</v>
      </c>
      <c r="J52" s="41"/>
    </row>
    <row r="53" spans="1:14" ht="12.75" hidden="1">
      <c r="A53" s="74"/>
      <c r="B53" s="75"/>
      <c r="C53" s="76">
        <v>4210</v>
      </c>
      <c r="D53" s="77" t="s">
        <v>13</v>
      </c>
      <c r="E53" s="58">
        <v>135000</v>
      </c>
      <c r="F53" s="58">
        <v>24663.83</v>
      </c>
      <c r="G53" s="112">
        <f t="shared" si="1"/>
        <v>18.269503703703705</v>
      </c>
      <c r="H53" s="113">
        <f t="shared" si="4"/>
        <v>24663.83</v>
      </c>
      <c r="I53" s="67">
        <v>0</v>
      </c>
      <c r="J53" s="2"/>
      <c r="K53" s="19"/>
      <c r="L53" s="19"/>
      <c r="M53" s="19"/>
      <c r="N53" s="19"/>
    </row>
    <row r="54" spans="1:14" ht="12.75" hidden="1">
      <c r="A54" s="74"/>
      <c r="B54" s="75"/>
      <c r="C54" s="76">
        <v>4260</v>
      </c>
      <c r="D54" s="77" t="s">
        <v>28</v>
      </c>
      <c r="E54" s="58">
        <v>1300</v>
      </c>
      <c r="F54" s="58">
        <v>727.24</v>
      </c>
      <c r="G54" s="112">
        <f t="shared" si="1"/>
        <v>55.941538461538464</v>
      </c>
      <c r="H54" s="113">
        <f t="shared" si="4"/>
        <v>727.24</v>
      </c>
      <c r="I54" s="67">
        <v>0</v>
      </c>
      <c r="J54" s="2"/>
      <c r="K54" s="19"/>
      <c r="L54" s="19"/>
      <c r="M54" s="19"/>
      <c r="N54" s="19"/>
    </row>
    <row r="55" spans="1:14" ht="12.75" hidden="1">
      <c r="A55" s="74"/>
      <c r="B55" s="75"/>
      <c r="C55" s="76">
        <v>4270</v>
      </c>
      <c r="D55" s="77" t="s">
        <v>23</v>
      </c>
      <c r="E55" s="58">
        <v>5000</v>
      </c>
      <c r="F55" s="58">
        <v>169.13</v>
      </c>
      <c r="G55" s="112">
        <f t="shared" si="1"/>
        <v>3.3826</v>
      </c>
      <c r="H55" s="113">
        <f t="shared" si="4"/>
        <v>169.13</v>
      </c>
      <c r="I55" s="67">
        <v>0</v>
      </c>
      <c r="J55" s="2"/>
      <c r="K55" s="19"/>
      <c r="L55" s="17"/>
      <c r="M55" s="18"/>
      <c r="N55" s="19"/>
    </row>
    <row r="56" spans="1:14" ht="12.75" hidden="1">
      <c r="A56" s="74"/>
      <c r="B56" s="75"/>
      <c r="C56" s="76">
        <v>4300</v>
      </c>
      <c r="D56" s="77" t="s">
        <v>4</v>
      </c>
      <c r="E56" s="58">
        <v>264400</v>
      </c>
      <c r="F56" s="58">
        <v>118303.4</v>
      </c>
      <c r="G56" s="112">
        <f t="shared" si="1"/>
        <v>44.74409984871407</v>
      </c>
      <c r="H56" s="113">
        <f t="shared" si="4"/>
        <v>118303.4</v>
      </c>
      <c r="I56" s="67">
        <v>0</v>
      </c>
      <c r="J56" s="2"/>
      <c r="K56" s="19"/>
      <c r="L56" s="17"/>
      <c r="M56" s="18"/>
      <c r="N56" s="19"/>
    </row>
    <row r="57" spans="1:14" ht="23.25" hidden="1" thickBot="1">
      <c r="A57" s="74"/>
      <c r="B57" s="75"/>
      <c r="C57" s="80">
        <v>6050</v>
      </c>
      <c r="D57" s="81" t="s">
        <v>25</v>
      </c>
      <c r="E57" s="60">
        <v>25000</v>
      </c>
      <c r="F57" s="60">
        <v>0</v>
      </c>
      <c r="G57" s="116">
        <f t="shared" si="1"/>
        <v>0</v>
      </c>
      <c r="H57" s="117">
        <f t="shared" si="4"/>
        <v>0</v>
      </c>
      <c r="I57" s="118">
        <v>0</v>
      </c>
      <c r="J57" s="2"/>
      <c r="K57" s="19"/>
      <c r="L57" s="17"/>
      <c r="M57" s="18"/>
      <c r="N57" s="19"/>
    </row>
    <row r="58" spans="1:14" ht="13.5" thickBot="1">
      <c r="A58" s="82">
        <v>750</v>
      </c>
      <c r="B58" s="69"/>
      <c r="C58" s="69"/>
      <c r="D58" s="70" t="s">
        <v>39</v>
      </c>
      <c r="E58" s="108">
        <f>SUM(E59,E72,E74,E78,E100,E103,E119)</f>
        <v>9909939.91</v>
      </c>
      <c r="F58" s="108">
        <f>SUM(F59,F72,F74,F78,F100,F103,F119)</f>
        <v>4493727.549999999</v>
      </c>
      <c r="G58" s="109">
        <f>PRODUCT(F58,1/E58,100)</f>
        <v>45.345658912274864</v>
      </c>
      <c r="H58" s="109">
        <f t="shared" si="4"/>
        <v>4493727.549999999</v>
      </c>
      <c r="I58" s="108">
        <f>SUM(I59,I72,I74,I78,I100,I103,I119)</f>
        <v>0</v>
      </c>
      <c r="J58" s="2"/>
      <c r="K58" s="19"/>
      <c r="L58" s="17"/>
      <c r="M58" s="18"/>
      <c r="N58" s="19"/>
    </row>
    <row r="59" spans="1:14" s="42" customFormat="1" ht="15" customHeight="1" hidden="1">
      <c r="A59" s="71"/>
      <c r="B59" s="83">
        <v>75011</v>
      </c>
      <c r="C59" s="72"/>
      <c r="D59" s="73" t="s">
        <v>40</v>
      </c>
      <c r="E59" s="110">
        <f>SUM(E60:E71)</f>
        <v>447777.83</v>
      </c>
      <c r="F59" s="110">
        <f>SUM(F60:F71)</f>
        <v>236980.88999999996</v>
      </c>
      <c r="G59" s="110">
        <f>PRODUCT(F59,1/E59,100)</f>
        <v>52.92376578804715</v>
      </c>
      <c r="H59" s="110">
        <f t="shared" si="4"/>
        <v>236980.88999999996</v>
      </c>
      <c r="I59" s="111">
        <f>SUM(I60:I71)</f>
        <v>0</v>
      </c>
      <c r="J59" s="41"/>
      <c r="K59" s="45"/>
      <c r="L59" s="45"/>
      <c r="M59" s="45"/>
      <c r="N59" s="45"/>
    </row>
    <row r="60" spans="1:11" ht="78.75" hidden="1">
      <c r="A60" s="74"/>
      <c r="B60" s="75"/>
      <c r="C60" s="76">
        <v>2910</v>
      </c>
      <c r="D60" s="77" t="s">
        <v>76</v>
      </c>
      <c r="E60" s="58">
        <v>3727.83</v>
      </c>
      <c r="F60" s="58">
        <v>3727.83</v>
      </c>
      <c r="G60" s="112">
        <f aca="true" t="shared" si="5" ref="G60:G95">PRODUCT(F60,1/E60,100)</f>
        <v>100</v>
      </c>
      <c r="H60" s="113">
        <f t="shared" si="4"/>
        <v>3727.83</v>
      </c>
      <c r="I60" s="67">
        <v>0</v>
      </c>
      <c r="J60" s="25"/>
      <c r="K60" s="4"/>
    </row>
    <row r="61" spans="1:10" ht="22.5" hidden="1">
      <c r="A61" s="74"/>
      <c r="B61" s="75"/>
      <c r="C61" s="76">
        <v>3020</v>
      </c>
      <c r="D61" s="77" t="s">
        <v>41</v>
      </c>
      <c r="E61" s="58">
        <v>2500</v>
      </c>
      <c r="F61" s="58">
        <v>0</v>
      </c>
      <c r="G61" s="112">
        <f>PRODUCT(F61,1/E61,100)</f>
        <v>0</v>
      </c>
      <c r="H61" s="113">
        <f>F61-I61</f>
        <v>0</v>
      </c>
      <c r="I61" s="67">
        <v>0</v>
      </c>
      <c r="J61" s="2"/>
    </row>
    <row r="62" spans="1:13" ht="22.5" hidden="1">
      <c r="A62" s="74"/>
      <c r="B62" s="75"/>
      <c r="C62" s="76">
        <v>4010</v>
      </c>
      <c r="D62" s="77" t="s">
        <v>42</v>
      </c>
      <c r="E62" s="58">
        <v>321700</v>
      </c>
      <c r="F62" s="58">
        <v>166650.46</v>
      </c>
      <c r="G62" s="112">
        <f t="shared" si="5"/>
        <v>51.80306496736089</v>
      </c>
      <c r="H62" s="113">
        <f t="shared" si="4"/>
        <v>166650.46</v>
      </c>
      <c r="I62" s="67">
        <v>0</v>
      </c>
      <c r="J62" s="2"/>
      <c r="L62" s="3">
        <v>321700</v>
      </c>
      <c r="M62" s="4">
        <v>166650.46</v>
      </c>
    </row>
    <row r="63" spans="1:13" ht="12.75" hidden="1">
      <c r="A63" s="74"/>
      <c r="B63" s="75"/>
      <c r="C63" s="76">
        <v>4040</v>
      </c>
      <c r="D63" s="77" t="s">
        <v>43</v>
      </c>
      <c r="E63" s="58">
        <v>28000</v>
      </c>
      <c r="F63" s="58">
        <v>26781.07</v>
      </c>
      <c r="G63" s="112">
        <f t="shared" si="5"/>
        <v>95.64667857142858</v>
      </c>
      <c r="H63" s="113">
        <f t="shared" si="4"/>
        <v>26781.07</v>
      </c>
      <c r="I63" s="67">
        <v>0</v>
      </c>
      <c r="J63" s="2"/>
      <c r="L63" s="3">
        <v>28000</v>
      </c>
      <c r="M63" s="4">
        <v>26781.07</v>
      </c>
    </row>
    <row r="64" spans="1:13" ht="12.75" hidden="1">
      <c r="A64" s="74"/>
      <c r="B64" s="75"/>
      <c r="C64" s="76">
        <v>4110</v>
      </c>
      <c r="D64" s="77" t="s">
        <v>10</v>
      </c>
      <c r="E64" s="58">
        <v>60000</v>
      </c>
      <c r="F64" s="58">
        <v>29499.4</v>
      </c>
      <c r="G64" s="112">
        <f t="shared" si="5"/>
        <v>49.165666666666674</v>
      </c>
      <c r="H64" s="113">
        <f t="shared" si="4"/>
        <v>29499.4</v>
      </c>
      <c r="I64" s="67">
        <v>0</v>
      </c>
      <c r="J64" s="2"/>
      <c r="L64" s="3">
        <v>60000</v>
      </c>
      <c r="M64" s="4">
        <v>29499.4</v>
      </c>
    </row>
    <row r="65" spans="1:13" ht="12.75" hidden="1">
      <c r="A65" s="74"/>
      <c r="B65" s="75"/>
      <c r="C65" s="76">
        <v>4120</v>
      </c>
      <c r="D65" s="77" t="s">
        <v>11</v>
      </c>
      <c r="E65" s="58">
        <v>8600</v>
      </c>
      <c r="F65" s="58">
        <v>2107.05</v>
      </c>
      <c r="G65" s="112">
        <f t="shared" si="5"/>
        <v>24.500581395348842</v>
      </c>
      <c r="H65" s="113">
        <f>F65-I65</f>
        <v>2107.05</v>
      </c>
      <c r="I65" s="67">
        <v>0</v>
      </c>
      <c r="J65" s="2"/>
      <c r="L65" s="3">
        <v>8600</v>
      </c>
      <c r="M65" s="4">
        <v>2107.05</v>
      </c>
    </row>
    <row r="66" spans="1:13" ht="22.5" hidden="1">
      <c r="A66" s="74"/>
      <c r="B66" s="75"/>
      <c r="C66" s="76">
        <v>4140</v>
      </c>
      <c r="D66" s="77" t="s">
        <v>44</v>
      </c>
      <c r="E66" s="58">
        <v>950</v>
      </c>
      <c r="F66" s="58">
        <v>9.28</v>
      </c>
      <c r="G66" s="112">
        <f t="shared" si="5"/>
        <v>0.9768421052631577</v>
      </c>
      <c r="H66" s="113">
        <f t="shared" si="4"/>
        <v>9.28</v>
      </c>
      <c r="I66" s="67">
        <v>0</v>
      </c>
      <c r="J66" s="2"/>
      <c r="L66" s="3"/>
      <c r="M66" s="4"/>
    </row>
    <row r="67" spans="1:12" ht="12.75" hidden="1">
      <c r="A67" s="74"/>
      <c r="B67" s="75"/>
      <c r="C67" s="76">
        <v>4210</v>
      </c>
      <c r="D67" s="77" t="s">
        <v>13</v>
      </c>
      <c r="E67" s="58">
        <v>3000</v>
      </c>
      <c r="F67" s="58">
        <v>1134.33</v>
      </c>
      <c r="G67" s="112">
        <f t="shared" si="5"/>
        <v>37.81099999999999</v>
      </c>
      <c r="H67" s="113">
        <f>F67-I67</f>
        <v>1134.33</v>
      </c>
      <c r="I67" s="67">
        <v>0</v>
      </c>
      <c r="J67" s="26"/>
      <c r="K67" s="16"/>
      <c r="L67" s="19"/>
    </row>
    <row r="68" spans="1:12" ht="12.75" hidden="1">
      <c r="A68" s="74"/>
      <c r="B68" s="75"/>
      <c r="C68" s="76">
        <v>4300</v>
      </c>
      <c r="D68" s="77" t="s">
        <v>4</v>
      </c>
      <c r="E68" s="58">
        <v>9700</v>
      </c>
      <c r="F68" s="58">
        <v>958.47</v>
      </c>
      <c r="G68" s="112">
        <f t="shared" si="5"/>
        <v>9.881134020618559</v>
      </c>
      <c r="H68" s="113">
        <f t="shared" si="4"/>
        <v>958.47</v>
      </c>
      <c r="I68" s="67">
        <v>0</v>
      </c>
      <c r="J68" s="20"/>
      <c r="K68" s="19"/>
      <c r="L68" s="19"/>
    </row>
    <row r="69" spans="1:10" ht="12.75" hidden="1">
      <c r="A69" s="74"/>
      <c r="B69" s="75"/>
      <c r="C69" s="76">
        <v>4410</v>
      </c>
      <c r="D69" s="77" t="s">
        <v>45</v>
      </c>
      <c r="E69" s="58">
        <v>400</v>
      </c>
      <c r="F69" s="58">
        <v>65.8</v>
      </c>
      <c r="G69" s="112">
        <f t="shared" si="5"/>
        <v>16.45</v>
      </c>
      <c r="H69" s="113">
        <f t="shared" si="4"/>
        <v>65.8</v>
      </c>
      <c r="I69" s="67">
        <v>0</v>
      </c>
      <c r="J69" s="2"/>
    </row>
    <row r="70" spans="1:10" ht="22.5" hidden="1">
      <c r="A70" s="74"/>
      <c r="B70" s="75"/>
      <c r="C70" s="76">
        <v>4440</v>
      </c>
      <c r="D70" s="77" t="s">
        <v>46</v>
      </c>
      <c r="E70" s="58">
        <v>5000</v>
      </c>
      <c r="F70" s="58">
        <v>4917.2</v>
      </c>
      <c r="G70" s="112">
        <f t="shared" si="5"/>
        <v>98.344</v>
      </c>
      <c r="H70" s="113">
        <f t="shared" si="4"/>
        <v>4917.2</v>
      </c>
      <c r="I70" s="67">
        <v>0</v>
      </c>
      <c r="J70" s="2"/>
    </row>
    <row r="71" spans="1:10" ht="22.5" hidden="1">
      <c r="A71" s="74"/>
      <c r="B71" s="75"/>
      <c r="C71" s="76">
        <v>4700</v>
      </c>
      <c r="D71" s="77" t="s">
        <v>47</v>
      </c>
      <c r="E71" s="58">
        <v>4200</v>
      </c>
      <c r="F71" s="58">
        <v>1130</v>
      </c>
      <c r="G71" s="112">
        <f t="shared" si="5"/>
        <v>26.904761904761905</v>
      </c>
      <c r="H71" s="113">
        <f>F71-I71</f>
        <v>1130</v>
      </c>
      <c r="I71" s="67">
        <v>0</v>
      </c>
      <c r="J71" s="2"/>
    </row>
    <row r="72" spans="1:10" s="42" customFormat="1" ht="12.75" hidden="1">
      <c r="A72" s="71"/>
      <c r="B72" s="84">
        <v>75020</v>
      </c>
      <c r="C72" s="78"/>
      <c r="D72" s="79" t="s">
        <v>48</v>
      </c>
      <c r="E72" s="114">
        <f>SUM(E73)</f>
        <v>39768</v>
      </c>
      <c r="F72" s="114">
        <f>SUM(F73)</f>
        <v>19884</v>
      </c>
      <c r="G72" s="114">
        <f t="shared" si="5"/>
        <v>50</v>
      </c>
      <c r="H72" s="114">
        <f t="shared" si="4"/>
        <v>19884</v>
      </c>
      <c r="I72" s="115">
        <f>SUM(I73:I75)</f>
        <v>0</v>
      </c>
      <c r="J72" s="41"/>
    </row>
    <row r="73" spans="1:13" ht="56.25" hidden="1">
      <c r="A73" s="74"/>
      <c r="B73" s="75"/>
      <c r="C73" s="76">
        <v>2710</v>
      </c>
      <c r="D73" s="77" t="s">
        <v>49</v>
      </c>
      <c r="E73" s="58">
        <v>39768</v>
      </c>
      <c r="F73" s="58">
        <v>19884</v>
      </c>
      <c r="G73" s="112">
        <f t="shared" si="5"/>
        <v>50</v>
      </c>
      <c r="H73" s="113">
        <f t="shared" si="4"/>
        <v>19884</v>
      </c>
      <c r="I73" s="67">
        <v>0</v>
      </c>
      <c r="J73" s="25">
        <v>39768</v>
      </c>
      <c r="K73" s="4">
        <v>19884</v>
      </c>
      <c r="L73" s="19"/>
      <c r="M73" s="19"/>
    </row>
    <row r="74" spans="1:13" s="42" customFormat="1" ht="21" hidden="1">
      <c r="A74" s="71"/>
      <c r="B74" s="84">
        <v>75022</v>
      </c>
      <c r="C74" s="78"/>
      <c r="D74" s="79" t="s">
        <v>50</v>
      </c>
      <c r="E74" s="114">
        <f>SUM(E75:E77)</f>
        <v>288000</v>
      </c>
      <c r="F74" s="114">
        <f>SUM(F75:F77)</f>
        <v>134527.83</v>
      </c>
      <c r="G74" s="114">
        <f t="shared" si="5"/>
        <v>46.711052083333335</v>
      </c>
      <c r="H74" s="114">
        <f t="shared" si="4"/>
        <v>134527.83</v>
      </c>
      <c r="I74" s="115">
        <f>SUM(I75:I77)</f>
        <v>0</v>
      </c>
      <c r="J74" s="41"/>
      <c r="L74" s="43"/>
      <c r="M74" s="44"/>
    </row>
    <row r="75" spans="1:13" ht="22.5" hidden="1">
      <c r="A75" s="74"/>
      <c r="B75" s="75"/>
      <c r="C75" s="76">
        <v>3030</v>
      </c>
      <c r="D75" s="77" t="s">
        <v>51</v>
      </c>
      <c r="E75" s="58">
        <v>283000</v>
      </c>
      <c r="F75" s="58">
        <v>130803.84</v>
      </c>
      <c r="G75" s="112">
        <f t="shared" si="5"/>
        <v>46.22043816254416</v>
      </c>
      <c r="H75" s="113">
        <f t="shared" si="4"/>
        <v>130803.84</v>
      </c>
      <c r="I75" s="67">
        <v>0</v>
      </c>
      <c r="J75" s="2"/>
      <c r="L75" s="17"/>
      <c r="M75" s="18"/>
    </row>
    <row r="76" spans="1:13" ht="12.75" hidden="1">
      <c r="A76" s="74"/>
      <c r="B76" s="75"/>
      <c r="C76" s="76">
        <v>4210</v>
      </c>
      <c r="D76" s="77" t="s">
        <v>13</v>
      </c>
      <c r="E76" s="58">
        <v>1050</v>
      </c>
      <c r="F76" s="58">
        <v>850</v>
      </c>
      <c r="G76" s="112">
        <f t="shared" si="5"/>
        <v>80.95238095238095</v>
      </c>
      <c r="H76" s="113">
        <f t="shared" si="4"/>
        <v>850</v>
      </c>
      <c r="I76" s="67">
        <v>0</v>
      </c>
      <c r="J76" s="2"/>
      <c r="L76" s="17"/>
      <c r="M76" s="18"/>
    </row>
    <row r="77" spans="1:13" ht="12.75" hidden="1">
      <c r="A77" s="74"/>
      <c r="B77" s="75"/>
      <c r="C77" s="76">
        <v>4300</v>
      </c>
      <c r="D77" s="77" t="s">
        <v>4</v>
      </c>
      <c r="E77" s="58">
        <v>3950</v>
      </c>
      <c r="F77" s="58">
        <v>2873.99</v>
      </c>
      <c r="G77" s="112">
        <f t="shared" si="5"/>
        <v>72.75924050632912</v>
      </c>
      <c r="H77" s="113">
        <f t="shared" si="4"/>
        <v>2873.99</v>
      </c>
      <c r="I77" s="67">
        <v>0</v>
      </c>
      <c r="J77" s="2"/>
      <c r="L77" s="17"/>
      <c r="M77" s="18"/>
    </row>
    <row r="78" spans="1:13" s="42" customFormat="1" ht="21" hidden="1">
      <c r="A78" s="71"/>
      <c r="B78" s="84">
        <v>75023</v>
      </c>
      <c r="C78" s="78"/>
      <c r="D78" s="79" t="s">
        <v>52</v>
      </c>
      <c r="E78" s="114">
        <f>SUM(E79:E99)</f>
        <v>7440200</v>
      </c>
      <c r="F78" s="114">
        <f>SUM(F79:F99)</f>
        <v>3409738.1499999994</v>
      </c>
      <c r="G78" s="114">
        <f t="shared" si="5"/>
        <v>45.82858189295986</v>
      </c>
      <c r="H78" s="114">
        <f t="shared" si="4"/>
        <v>3409738.1499999994</v>
      </c>
      <c r="I78" s="115">
        <f>SUM(I79:I99)</f>
        <v>0</v>
      </c>
      <c r="J78" s="41"/>
      <c r="L78" s="45"/>
      <c r="M78" s="45"/>
    </row>
    <row r="79" spans="1:13" ht="22.5" hidden="1">
      <c r="A79" s="74"/>
      <c r="B79" s="75"/>
      <c r="C79" s="76">
        <v>3020</v>
      </c>
      <c r="D79" s="77" t="s">
        <v>41</v>
      </c>
      <c r="E79" s="58">
        <v>25000</v>
      </c>
      <c r="F79" s="58">
        <v>9028.65</v>
      </c>
      <c r="G79" s="112">
        <f t="shared" si="5"/>
        <v>36.1146</v>
      </c>
      <c r="H79" s="113">
        <f t="shared" si="4"/>
        <v>9028.65</v>
      </c>
      <c r="I79" s="67">
        <v>0</v>
      </c>
      <c r="J79" s="2"/>
      <c r="L79" s="17"/>
      <c r="M79" s="18"/>
    </row>
    <row r="80" spans="1:13" ht="22.5" hidden="1">
      <c r="A80" s="74"/>
      <c r="B80" s="75"/>
      <c r="C80" s="76">
        <v>4010</v>
      </c>
      <c r="D80" s="77" t="s">
        <v>42</v>
      </c>
      <c r="E80" s="58">
        <v>4527000</v>
      </c>
      <c r="F80" s="58">
        <v>2002377.91</v>
      </c>
      <c r="G80" s="112">
        <f t="shared" si="5"/>
        <v>44.23189551579412</v>
      </c>
      <c r="H80" s="113">
        <f t="shared" si="4"/>
        <v>2002377.91</v>
      </c>
      <c r="I80" s="67">
        <v>0</v>
      </c>
      <c r="J80" s="2"/>
      <c r="L80" s="3">
        <v>4527000</v>
      </c>
      <c r="M80" s="4">
        <v>2002377.91</v>
      </c>
    </row>
    <row r="81" spans="1:13" ht="12.75" hidden="1">
      <c r="A81" s="74"/>
      <c r="B81" s="75"/>
      <c r="C81" s="76">
        <v>4040</v>
      </c>
      <c r="D81" s="77" t="s">
        <v>43</v>
      </c>
      <c r="E81" s="58">
        <v>320000</v>
      </c>
      <c r="F81" s="58">
        <v>256328.88</v>
      </c>
      <c r="G81" s="112">
        <f t="shared" si="5"/>
        <v>80.10277500000001</v>
      </c>
      <c r="H81" s="113">
        <f t="shared" si="4"/>
        <v>256328.88</v>
      </c>
      <c r="I81" s="67">
        <v>0</v>
      </c>
      <c r="J81" s="2"/>
      <c r="L81" s="3">
        <v>320000</v>
      </c>
      <c r="M81" s="4">
        <v>256328.88</v>
      </c>
    </row>
    <row r="82" spans="1:13" ht="12.75" hidden="1">
      <c r="A82" s="74"/>
      <c r="B82" s="75"/>
      <c r="C82" s="76">
        <v>4110</v>
      </c>
      <c r="D82" s="77" t="s">
        <v>10</v>
      </c>
      <c r="E82" s="58">
        <v>850000</v>
      </c>
      <c r="F82" s="58">
        <v>367737.3</v>
      </c>
      <c r="G82" s="112">
        <f t="shared" si="5"/>
        <v>43.26321176470588</v>
      </c>
      <c r="H82" s="113">
        <f t="shared" si="4"/>
        <v>367737.3</v>
      </c>
      <c r="I82" s="67">
        <v>0</v>
      </c>
      <c r="J82" s="2"/>
      <c r="L82" s="3">
        <v>850000</v>
      </c>
      <c r="M82" s="4">
        <v>367737.3</v>
      </c>
    </row>
    <row r="83" spans="1:13" ht="12.75" hidden="1">
      <c r="A83" s="74"/>
      <c r="B83" s="75"/>
      <c r="C83" s="76">
        <v>4120</v>
      </c>
      <c r="D83" s="77" t="s">
        <v>11</v>
      </c>
      <c r="E83" s="58">
        <v>120000</v>
      </c>
      <c r="F83" s="58">
        <v>39265.76</v>
      </c>
      <c r="G83" s="112">
        <f t="shared" si="5"/>
        <v>32.72146666666667</v>
      </c>
      <c r="H83" s="113">
        <f t="shared" si="4"/>
        <v>39265.76</v>
      </c>
      <c r="I83" s="67">
        <v>0</v>
      </c>
      <c r="J83" s="2"/>
      <c r="L83" s="3">
        <v>120000</v>
      </c>
      <c r="M83" s="4">
        <v>39265.76</v>
      </c>
    </row>
    <row r="84" spans="1:13" ht="22.5" hidden="1">
      <c r="A84" s="74"/>
      <c r="B84" s="75"/>
      <c r="C84" s="76">
        <v>4140</v>
      </c>
      <c r="D84" s="77" t="s">
        <v>44</v>
      </c>
      <c r="E84" s="58">
        <v>15000</v>
      </c>
      <c r="F84" s="58">
        <v>153.72</v>
      </c>
      <c r="G84" s="112">
        <f t="shared" si="5"/>
        <v>1.0248</v>
      </c>
      <c r="H84" s="113">
        <f t="shared" si="4"/>
        <v>153.72</v>
      </c>
      <c r="I84" s="67">
        <v>0</v>
      </c>
      <c r="J84" s="2"/>
      <c r="L84" s="3"/>
      <c r="M84" s="4"/>
    </row>
    <row r="85" spans="1:13" ht="12.75" hidden="1">
      <c r="A85" s="74"/>
      <c r="B85" s="75"/>
      <c r="C85" s="76">
        <v>4170</v>
      </c>
      <c r="D85" s="77" t="s">
        <v>12</v>
      </c>
      <c r="E85" s="58">
        <v>130000</v>
      </c>
      <c r="F85" s="58">
        <v>48633.42</v>
      </c>
      <c r="G85" s="112">
        <f t="shared" si="5"/>
        <v>37.41032307692308</v>
      </c>
      <c r="H85" s="113">
        <f t="shared" si="4"/>
        <v>48633.42</v>
      </c>
      <c r="I85" s="67">
        <v>0</v>
      </c>
      <c r="J85" s="2"/>
      <c r="L85" s="3">
        <v>130000</v>
      </c>
      <c r="M85" s="4">
        <v>48633.42</v>
      </c>
    </row>
    <row r="86" spans="1:10" ht="12.75" hidden="1">
      <c r="A86" s="74"/>
      <c r="B86" s="75"/>
      <c r="C86" s="76">
        <v>4210</v>
      </c>
      <c r="D86" s="77" t="s">
        <v>13</v>
      </c>
      <c r="E86" s="58">
        <v>180000</v>
      </c>
      <c r="F86" s="58">
        <v>59523.19</v>
      </c>
      <c r="G86" s="112">
        <f t="shared" si="5"/>
        <v>33.06843888888889</v>
      </c>
      <c r="H86" s="113">
        <f t="shared" si="4"/>
        <v>59523.19</v>
      </c>
      <c r="I86" s="67">
        <v>0</v>
      </c>
      <c r="J86" s="2"/>
    </row>
    <row r="87" spans="1:10" ht="12.75" hidden="1">
      <c r="A87" s="74"/>
      <c r="B87" s="75"/>
      <c r="C87" s="76">
        <v>4220</v>
      </c>
      <c r="D87" s="77" t="s">
        <v>53</v>
      </c>
      <c r="E87" s="58">
        <v>9000</v>
      </c>
      <c r="F87" s="58">
        <v>914.48</v>
      </c>
      <c r="G87" s="112">
        <f t="shared" si="5"/>
        <v>10.16088888888889</v>
      </c>
      <c r="H87" s="113">
        <f t="shared" si="4"/>
        <v>914.48</v>
      </c>
      <c r="I87" s="67">
        <v>0</v>
      </c>
      <c r="J87" s="2"/>
    </row>
    <row r="88" spans="1:10" ht="12.75" hidden="1">
      <c r="A88" s="74"/>
      <c r="B88" s="75"/>
      <c r="C88" s="76">
        <v>4260</v>
      </c>
      <c r="D88" s="77" t="s">
        <v>28</v>
      </c>
      <c r="E88" s="58">
        <v>115000</v>
      </c>
      <c r="F88" s="58">
        <v>64361.65</v>
      </c>
      <c r="G88" s="112">
        <f t="shared" si="5"/>
        <v>55.96665217391305</v>
      </c>
      <c r="H88" s="113">
        <f t="shared" si="4"/>
        <v>64361.65</v>
      </c>
      <c r="I88" s="67">
        <v>0</v>
      </c>
      <c r="J88" s="2"/>
    </row>
    <row r="89" spans="1:10" ht="12.75" hidden="1">
      <c r="A89" s="74"/>
      <c r="B89" s="75"/>
      <c r="C89" s="76">
        <v>4270</v>
      </c>
      <c r="D89" s="77" t="s">
        <v>23</v>
      </c>
      <c r="E89" s="58">
        <v>20000</v>
      </c>
      <c r="F89" s="58">
        <v>19747.76</v>
      </c>
      <c r="G89" s="112">
        <f t="shared" si="5"/>
        <v>98.7388</v>
      </c>
      <c r="H89" s="113">
        <f t="shared" si="4"/>
        <v>19747.76</v>
      </c>
      <c r="I89" s="67">
        <v>0</v>
      </c>
      <c r="J89" s="2"/>
    </row>
    <row r="90" spans="1:10" ht="12.75" hidden="1">
      <c r="A90" s="74"/>
      <c r="B90" s="75"/>
      <c r="C90" s="76">
        <v>4280</v>
      </c>
      <c r="D90" s="77" t="s">
        <v>54</v>
      </c>
      <c r="E90" s="58">
        <v>7000</v>
      </c>
      <c r="F90" s="58">
        <v>3042</v>
      </c>
      <c r="G90" s="112">
        <f t="shared" si="5"/>
        <v>43.45714285714286</v>
      </c>
      <c r="H90" s="113">
        <f t="shared" si="4"/>
        <v>3042</v>
      </c>
      <c r="I90" s="67">
        <v>0</v>
      </c>
      <c r="J90" s="2"/>
    </row>
    <row r="91" spans="1:10" ht="12.75" hidden="1">
      <c r="A91" s="74"/>
      <c r="B91" s="75"/>
      <c r="C91" s="76">
        <v>4300</v>
      </c>
      <c r="D91" s="77" t="s">
        <v>4</v>
      </c>
      <c r="E91" s="58">
        <v>415000</v>
      </c>
      <c r="F91" s="58">
        <v>250012.67</v>
      </c>
      <c r="G91" s="112">
        <f t="shared" si="5"/>
        <v>60.24401686746989</v>
      </c>
      <c r="H91" s="113">
        <f t="shared" si="4"/>
        <v>250012.67</v>
      </c>
      <c r="I91" s="67">
        <v>0</v>
      </c>
      <c r="J91" s="2"/>
    </row>
    <row r="92" spans="1:10" ht="22.5" hidden="1">
      <c r="A92" s="74"/>
      <c r="B92" s="75"/>
      <c r="C92" s="76">
        <v>4360</v>
      </c>
      <c r="D92" s="77" t="s">
        <v>55</v>
      </c>
      <c r="E92" s="58">
        <v>42000</v>
      </c>
      <c r="F92" s="58">
        <v>12701.42</v>
      </c>
      <c r="G92" s="112">
        <f t="shared" si="5"/>
        <v>30.24147619047619</v>
      </c>
      <c r="H92" s="113">
        <f t="shared" si="4"/>
        <v>12701.42</v>
      </c>
      <c r="I92" s="67">
        <v>0</v>
      </c>
      <c r="J92" s="2"/>
    </row>
    <row r="93" spans="1:10" ht="33.75" hidden="1">
      <c r="A93" s="74"/>
      <c r="B93" s="75"/>
      <c r="C93" s="76">
        <v>4400</v>
      </c>
      <c r="D93" s="77" t="s">
        <v>29</v>
      </c>
      <c r="E93" s="58">
        <v>320000</v>
      </c>
      <c r="F93" s="58">
        <v>97683.92</v>
      </c>
      <c r="G93" s="112">
        <f t="shared" si="5"/>
        <v>30.526225</v>
      </c>
      <c r="H93" s="113">
        <f t="shared" si="4"/>
        <v>97683.92</v>
      </c>
      <c r="I93" s="67">
        <v>0</v>
      </c>
      <c r="J93" s="2"/>
    </row>
    <row r="94" spans="1:10" ht="12.75" hidden="1">
      <c r="A94" s="74"/>
      <c r="B94" s="75"/>
      <c r="C94" s="76">
        <v>4410</v>
      </c>
      <c r="D94" s="77" t="s">
        <v>45</v>
      </c>
      <c r="E94" s="58">
        <v>45000</v>
      </c>
      <c r="F94" s="58">
        <v>16780.37</v>
      </c>
      <c r="G94" s="112">
        <f t="shared" si="5"/>
        <v>37.28971111111111</v>
      </c>
      <c r="H94" s="113">
        <f t="shared" si="4"/>
        <v>16780.37</v>
      </c>
      <c r="I94" s="67">
        <v>0</v>
      </c>
      <c r="J94" s="2"/>
    </row>
    <row r="95" spans="1:10" ht="12.75" hidden="1">
      <c r="A95" s="74"/>
      <c r="B95" s="75"/>
      <c r="C95" s="76">
        <v>4430</v>
      </c>
      <c r="D95" s="77" t="s">
        <v>14</v>
      </c>
      <c r="E95" s="58">
        <v>70000</v>
      </c>
      <c r="F95" s="58">
        <v>2687.5</v>
      </c>
      <c r="G95" s="112">
        <f t="shared" si="5"/>
        <v>3.8392857142857144</v>
      </c>
      <c r="H95" s="113">
        <f>F95-I95</f>
        <v>2687.5</v>
      </c>
      <c r="I95" s="67">
        <v>0</v>
      </c>
      <c r="J95" s="2"/>
    </row>
    <row r="96" spans="1:10" ht="22.5" hidden="1">
      <c r="A96" s="74"/>
      <c r="B96" s="75"/>
      <c r="C96" s="76">
        <v>4440</v>
      </c>
      <c r="D96" s="77" t="s">
        <v>46</v>
      </c>
      <c r="E96" s="58">
        <v>100000</v>
      </c>
      <c r="F96" s="58">
        <v>90521.52</v>
      </c>
      <c r="G96" s="112">
        <f>PRODUCT(F96,1/E96,100)</f>
        <v>90.52152000000001</v>
      </c>
      <c r="H96" s="113">
        <f>F96-I96</f>
        <v>90521.52</v>
      </c>
      <c r="I96" s="67">
        <v>0</v>
      </c>
      <c r="J96" s="2"/>
    </row>
    <row r="97" spans="1:10" ht="12.75" hidden="1">
      <c r="A97" s="74"/>
      <c r="B97" s="75"/>
      <c r="C97" s="76">
        <v>4480</v>
      </c>
      <c r="D97" s="77" t="s">
        <v>30</v>
      </c>
      <c r="E97" s="58">
        <v>3200</v>
      </c>
      <c r="F97" s="58">
        <v>1551.08</v>
      </c>
      <c r="G97" s="112">
        <f>PRODUCT(F97,1/E97,100)</f>
        <v>48.47125</v>
      </c>
      <c r="H97" s="113">
        <f>F97-I97</f>
        <v>1551.08</v>
      </c>
      <c r="I97" s="67">
        <v>0</v>
      </c>
      <c r="J97" s="2"/>
    </row>
    <row r="98" spans="1:10" ht="22.5" hidden="1">
      <c r="A98" s="74"/>
      <c r="B98" s="75"/>
      <c r="C98" s="76">
        <v>4610</v>
      </c>
      <c r="D98" s="77" t="s">
        <v>56</v>
      </c>
      <c r="E98" s="58">
        <v>70000</v>
      </c>
      <c r="F98" s="58">
        <v>41455.66</v>
      </c>
      <c r="G98" s="112">
        <f>PRODUCT(F98,1/E98,100)</f>
        <v>59.22237142857143</v>
      </c>
      <c r="H98" s="113">
        <f>F98-I98</f>
        <v>41455.66</v>
      </c>
      <c r="I98" s="67">
        <v>0</v>
      </c>
      <c r="J98" s="2"/>
    </row>
    <row r="99" spans="1:10" ht="22.5" hidden="1">
      <c r="A99" s="74"/>
      <c r="B99" s="75"/>
      <c r="C99" s="76">
        <v>4700</v>
      </c>
      <c r="D99" s="77" t="s">
        <v>47</v>
      </c>
      <c r="E99" s="58">
        <v>57000</v>
      </c>
      <c r="F99" s="58">
        <v>25229.29</v>
      </c>
      <c r="G99" s="112">
        <f>PRODUCT(F99,1/E99,100)</f>
        <v>44.26191228070175</v>
      </c>
      <c r="H99" s="112">
        <f>F99-I99</f>
        <v>25229.29</v>
      </c>
      <c r="I99" s="67">
        <v>0</v>
      </c>
      <c r="J99" s="2"/>
    </row>
    <row r="100" spans="1:13" s="42" customFormat="1" ht="21" hidden="1">
      <c r="A100" s="71"/>
      <c r="B100" s="84">
        <v>75075</v>
      </c>
      <c r="C100" s="78"/>
      <c r="D100" s="79" t="s">
        <v>57</v>
      </c>
      <c r="E100" s="114">
        <f>SUM(E101:E102)</f>
        <v>101248</v>
      </c>
      <c r="F100" s="114">
        <f>SUM(F101:F102)</f>
        <v>45685.100000000006</v>
      </c>
      <c r="G100" s="114">
        <f aca="true" t="shared" si="6" ref="G100:G144">PRODUCT(F100,1/E100,100)</f>
        <v>45.12197771807839</v>
      </c>
      <c r="H100" s="114">
        <f aca="true" t="shared" si="7" ref="H100:H172">F100-I100</f>
        <v>45685.100000000006</v>
      </c>
      <c r="I100" s="115">
        <f>SUM(I101:I102)</f>
        <v>0</v>
      </c>
      <c r="J100" s="41"/>
      <c r="K100" s="45"/>
      <c r="L100" s="45"/>
      <c r="M100" s="45"/>
    </row>
    <row r="101" spans="1:15" ht="12.75" hidden="1">
      <c r="A101" s="74"/>
      <c r="B101" s="75"/>
      <c r="C101" s="76">
        <v>4210</v>
      </c>
      <c r="D101" s="77" t="s">
        <v>13</v>
      </c>
      <c r="E101" s="58">
        <v>31000</v>
      </c>
      <c r="F101" s="58">
        <v>29011.4</v>
      </c>
      <c r="G101" s="112">
        <f t="shared" si="6"/>
        <v>93.58516129032259</v>
      </c>
      <c r="H101" s="112">
        <f>F101-I101</f>
        <v>29011.4</v>
      </c>
      <c r="I101" s="67">
        <v>0</v>
      </c>
      <c r="J101" s="2"/>
      <c r="K101" s="19"/>
      <c r="L101" s="22"/>
      <c r="M101" s="18"/>
      <c r="N101" s="19"/>
      <c r="O101" s="19"/>
    </row>
    <row r="102" spans="1:15" ht="12.75" hidden="1">
      <c r="A102" s="74"/>
      <c r="B102" s="75"/>
      <c r="C102" s="76">
        <v>4300</v>
      </c>
      <c r="D102" s="77" t="s">
        <v>4</v>
      </c>
      <c r="E102" s="58">
        <v>70248</v>
      </c>
      <c r="F102" s="58">
        <v>16673.7</v>
      </c>
      <c r="G102" s="112">
        <f t="shared" si="6"/>
        <v>23.73548001366587</v>
      </c>
      <c r="H102" s="112">
        <f>F102-I102</f>
        <v>16673.7</v>
      </c>
      <c r="I102" s="67">
        <v>0</v>
      </c>
      <c r="J102" s="2"/>
      <c r="K102" s="19"/>
      <c r="L102" s="17"/>
      <c r="M102" s="18"/>
      <c r="N102" s="17"/>
      <c r="O102" s="18"/>
    </row>
    <row r="103" spans="1:15" s="42" customFormat="1" ht="21" hidden="1">
      <c r="A103" s="71"/>
      <c r="B103" s="84">
        <v>75085</v>
      </c>
      <c r="C103" s="78"/>
      <c r="D103" s="79" t="s">
        <v>58</v>
      </c>
      <c r="E103" s="114">
        <f>SUM(E104:E118)</f>
        <v>1176761</v>
      </c>
      <c r="F103" s="114">
        <f>SUM(F104:F118)</f>
        <v>486995.6899999999</v>
      </c>
      <c r="G103" s="114">
        <f t="shared" si="6"/>
        <v>41.384417906439786</v>
      </c>
      <c r="H103" s="114">
        <f>F103-I103</f>
        <v>486995.6899999999</v>
      </c>
      <c r="I103" s="115">
        <f>SUM(I104:I118)</f>
        <v>0</v>
      </c>
      <c r="J103" s="41"/>
      <c r="K103" s="45"/>
      <c r="L103" s="43"/>
      <c r="M103" s="44"/>
      <c r="N103" s="43"/>
      <c r="O103" s="44"/>
    </row>
    <row r="104" spans="1:15" ht="22.5" hidden="1">
      <c r="A104" s="74"/>
      <c r="B104" s="75"/>
      <c r="C104" s="76">
        <v>3020</v>
      </c>
      <c r="D104" s="77" t="s">
        <v>41</v>
      </c>
      <c r="E104" s="58">
        <v>3000</v>
      </c>
      <c r="F104" s="58">
        <v>638.6</v>
      </c>
      <c r="G104" s="112">
        <f t="shared" si="6"/>
        <v>21.28666666666667</v>
      </c>
      <c r="H104" s="112">
        <f t="shared" si="7"/>
        <v>638.6</v>
      </c>
      <c r="I104" s="67">
        <v>0</v>
      </c>
      <c r="J104" s="2"/>
      <c r="K104" s="19"/>
      <c r="L104" s="17"/>
      <c r="M104" s="18"/>
      <c r="N104" s="19"/>
      <c r="O104" s="19"/>
    </row>
    <row r="105" spans="1:15" ht="22.5" hidden="1">
      <c r="A105" s="74"/>
      <c r="B105" s="75"/>
      <c r="C105" s="76">
        <v>4010</v>
      </c>
      <c r="D105" s="77" t="s">
        <v>42</v>
      </c>
      <c r="E105" s="58">
        <v>812278</v>
      </c>
      <c r="F105" s="58">
        <v>301527.54</v>
      </c>
      <c r="G105" s="112">
        <f t="shared" si="6"/>
        <v>37.12122450688065</v>
      </c>
      <c r="H105" s="112">
        <f t="shared" si="7"/>
        <v>301527.54</v>
      </c>
      <c r="I105" s="67">
        <v>0</v>
      </c>
      <c r="J105" s="2"/>
      <c r="L105" s="3">
        <v>812278</v>
      </c>
      <c r="M105" s="4">
        <v>301527.54</v>
      </c>
      <c r="N105" s="19"/>
      <c r="O105" s="19"/>
    </row>
    <row r="106" spans="1:15" ht="12.75" hidden="1">
      <c r="A106" s="74"/>
      <c r="B106" s="75"/>
      <c r="C106" s="76">
        <v>4040</v>
      </c>
      <c r="D106" s="77" t="s">
        <v>43</v>
      </c>
      <c r="E106" s="58">
        <v>47051.73</v>
      </c>
      <c r="F106" s="58">
        <v>47051.73</v>
      </c>
      <c r="G106" s="112">
        <f t="shared" si="6"/>
        <v>100</v>
      </c>
      <c r="H106" s="112">
        <f>F106-I106</f>
        <v>47051.73</v>
      </c>
      <c r="I106" s="67">
        <v>0</v>
      </c>
      <c r="J106" s="2"/>
      <c r="L106" s="3">
        <v>47051.73</v>
      </c>
      <c r="M106" s="4">
        <v>47051.73</v>
      </c>
      <c r="N106" s="19"/>
      <c r="O106" s="19"/>
    </row>
    <row r="107" spans="1:15" ht="12.75" hidden="1">
      <c r="A107" s="74"/>
      <c r="B107" s="75"/>
      <c r="C107" s="76">
        <v>4110</v>
      </c>
      <c r="D107" s="77" t="s">
        <v>10</v>
      </c>
      <c r="E107" s="58">
        <v>151000</v>
      </c>
      <c r="F107" s="58">
        <v>56145.36</v>
      </c>
      <c r="G107" s="112">
        <f t="shared" si="6"/>
        <v>37.18235761589404</v>
      </c>
      <c r="H107" s="112">
        <f>F107-I107</f>
        <v>56145.36</v>
      </c>
      <c r="I107" s="67">
        <v>0</v>
      </c>
      <c r="J107" s="2"/>
      <c r="L107" s="3">
        <v>151000</v>
      </c>
      <c r="M107" s="4">
        <v>56145.36</v>
      </c>
      <c r="N107" s="17"/>
      <c r="O107" s="18"/>
    </row>
    <row r="108" spans="1:15" ht="12.75" hidden="1">
      <c r="A108" s="74"/>
      <c r="B108" s="75"/>
      <c r="C108" s="76">
        <v>4120</v>
      </c>
      <c r="D108" s="77" t="s">
        <v>11</v>
      </c>
      <c r="E108" s="58">
        <v>21600</v>
      </c>
      <c r="F108" s="58">
        <v>5380.55</v>
      </c>
      <c r="G108" s="112">
        <f t="shared" si="6"/>
        <v>24.909953703703703</v>
      </c>
      <c r="H108" s="112">
        <f t="shared" si="7"/>
        <v>5380.55</v>
      </c>
      <c r="I108" s="67">
        <v>0</v>
      </c>
      <c r="J108" s="2"/>
      <c r="L108" s="3">
        <v>21600</v>
      </c>
      <c r="M108" s="4">
        <v>5380.55</v>
      </c>
      <c r="N108" s="17"/>
      <c r="O108" s="18"/>
    </row>
    <row r="109" spans="1:15" ht="12.75" hidden="1">
      <c r="A109" s="74"/>
      <c r="B109" s="75"/>
      <c r="C109" s="76">
        <v>4170</v>
      </c>
      <c r="D109" s="77" t="s">
        <v>12</v>
      </c>
      <c r="E109" s="58">
        <v>23224</v>
      </c>
      <c r="F109" s="58">
        <v>7844</v>
      </c>
      <c r="G109" s="112">
        <f t="shared" si="6"/>
        <v>33.77540475370307</v>
      </c>
      <c r="H109" s="112">
        <f>F109-I109</f>
        <v>7844</v>
      </c>
      <c r="I109" s="67">
        <v>0</v>
      </c>
      <c r="J109" s="2"/>
      <c r="L109" s="3">
        <v>23224</v>
      </c>
      <c r="M109" s="4">
        <v>7844</v>
      </c>
      <c r="N109" s="19"/>
      <c r="O109" s="19"/>
    </row>
    <row r="110" spans="1:15" ht="12.75" hidden="1">
      <c r="A110" s="74"/>
      <c r="B110" s="75"/>
      <c r="C110" s="76">
        <v>4210</v>
      </c>
      <c r="D110" s="77" t="s">
        <v>13</v>
      </c>
      <c r="E110" s="58">
        <v>33669.27</v>
      </c>
      <c r="F110" s="58">
        <v>15830.56</v>
      </c>
      <c r="G110" s="112">
        <f t="shared" si="6"/>
        <v>47.01782961139342</v>
      </c>
      <c r="H110" s="112">
        <f>F110-I110</f>
        <v>15830.56</v>
      </c>
      <c r="I110" s="67">
        <v>0</v>
      </c>
      <c r="J110" s="2"/>
      <c r="K110" s="19"/>
      <c r="L110" s="22"/>
      <c r="M110" s="18"/>
      <c r="N110" s="22"/>
      <c r="O110" s="18"/>
    </row>
    <row r="111" spans="1:15" ht="12.75" hidden="1">
      <c r="A111" s="74"/>
      <c r="B111" s="75"/>
      <c r="C111" s="76">
        <v>4270</v>
      </c>
      <c r="D111" s="77" t="s">
        <v>23</v>
      </c>
      <c r="E111" s="58">
        <v>7000</v>
      </c>
      <c r="F111" s="58">
        <v>0</v>
      </c>
      <c r="G111" s="112">
        <f t="shared" si="6"/>
        <v>0</v>
      </c>
      <c r="H111" s="112">
        <f t="shared" si="7"/>
        <v>0</v>
      </c>
      <c r="I111" s="67">
        <v>0</v>
      </c>
      <c r="J111" s="2"/>
      <c r="K111" s="19"/>
      <c r="L111" s="22"/>
      <c r="M111" s="18"/>
      <c r="N111" s="22"/>
      <c r="O111" s="18"/>
    </row>
    <row r="112" spans="1:15" ht="12.75" hidden="1">
      <c r="A112" s="74"/>
      <c r="B112" s="75"/>
      <c r="C112" s="76">
        <v>4280</v>
      </c>
      <c r="D112" s="77" t="s">
        <v>54</v>
      </c>
      <c r="E112" s="58">
        <v>1000</v>
      </c>
      <c r="F112" s="58">
        <v>303</v>
      </c>
      <c r="G112" s="112">
        <f t="shared" si="6"/>
        <v>30.3</v>
      </c>
      <c r="H112" s="112">
        <f t="shared" si="7"/>
        <v>303</v>
      </c>
      <c r="I112" s="67">
        <v>0</v>
      </c>
      <c r="J112" s="2"/>
      <c r="K112" s="19"/>
      <c r="L112" s="19"/>
      <c r="M112" s="19"/>
      <c r="N112" s="19"/>
      <c r="O112" s="19"/>
    </row>
    <row r="113" spans="1:13" ht="12.75" hidden="1">
      <c r="A113" s="74"/>
      <c r="B113" s="75"/>
      <c r="C113" s="76">
        <v>4300</v>
      </c>
      <c r="D113" s="77" t="s">
        <v>4</v>
      </c>
      <c r="E113" s="58">
        <v>32198</v>
      </c>
      <c r="F113" s="58">
        <v>27464.37</v>
      </c>
      <c r="G113" s="112">
        <f t="shared" si="6"/>
        <v>85.29837256972482</v>
      </c>
      <c r="H113" s="112">
        <f t="shared" si="7"/>
        <v>27464.37</v>
      </c>
      <c r="I113" s="67">
        <v>0</v>
      </c>
      <c r="J113" s="2"/>
      <c r="K113" s="19"/>
      <c r="L113" s="22"/>
      <c r="M113" s="18"/>
    </row>
    <row r="114" spans="1:13" ht="22.5" hidden="1">
      <c r="A114" s="74"/>
      <c r="B114" s="75"/>
      <c r="C114" s="76">
        <v>4360</v>
      </c>
      <c r="D114" s="77" t="s">
        <v>55</v>
      </c>
      <c r="E114" s="58">
        <v>13596</v>
      </c>
      <c r="F114" s="58">
        <v>4648.24</v>
      </c>
      <c r="G114" s="112">
        <f t="shared" si="6"/>
        <v>34.188290673727565</v>
      </c>
      <c r="H114" s="112">
        <f t="shared" si="7"/>
        <v>4648.24</v>
      </c>
      <c r="I114" s="67">
        <v>0</v>
      </c>
      <c r="J114" s="2"/>
      <c r="K114" s="19"/>
      <c r="L114" s="19"/>
      <c r="M114" s="19"/>
    </row>
    <row r="115" spans="1:10" ht="12.75" hidden="1">
      <c r="A115" s="74"/>
      <c r="B115" s="75"/>
      <c r="C115" s="76">
        <v>4410</v>
      </c>
      <c r="D115" s="77" t="s">
        <v>45</v>
      </c>
      <c r="E115" s="58">
        <v>5700</v>
      </c>
      <c r="F115" s="58">
        <v>2280.74</v>
      </c>
      <c r="G115" s="112">
        <f t="shared" si="6"/>
        <v>40.01298245614034</v>
      </c>
      <c r="H115" s="112">
        <f t="shared" si="7"/>
        <v>2280.74</v>
      </c>
      <c r="I115" s="67">
        <v>0</v>
      </c>
      <c r="J115" s="2"/>
    </row>
    <row r="116" spans="1:10" ht="12.75" hidden="1">
      <c r="A116" s="74"/>
      <c r="B116" s="75"/>
      <c r="C116" s="76">
        <v>4430</v>
      </c>
      <c r="D116" s="77" t="s">
        <v>14</v>
      </c>
      <c r="E116" s="58">
        <v>1000</v>
      </c>
      <c r="F116" s="58">
        <v>0</v>
      </c>
      <c r="G116" s="112">
        <f t="shared" si="6"/>
        <v>0</v>
      </c>
      <c r="H116" s="112">
        <f t="shared" si="7"/>
        <v>0</v>
      </c>
      <c r="I116" s="67">
        <v>0</v>
      </c>
      <c r="J116" s="2"/>
    </row>
    <row r="117" spans="1:10" ht="22.5" hidden="1">
      <c r="A117" s="74"/>
      <c r="B117" s="75"/>
      <c r="C117" s="76">
        <v>4440</v>
      </c>
      <c r="D117" s="77" t="s">
        <v>46</v>
      </c>
      <c r="E117" s="58">
        <v>14444</v>
      </c>
      <c r="F117" s="58">
        <v>10833</v>
      </c>
      <c r="G117" s="112">
        <f t="shared" si="6"/>
        <v>75</v>
      </c>
      <c r="H117" s="112">
        <f t="shared" si="7"/>
        <v>10833</v>
      </c>
      <c r="I117" s="67">
        <v>0</v>
      </c>
      <c r="J117" s="2"/>
    </row>
    <row r="118" spans="1:10" ht="22.5" hidden="1">
      <c r="A118" s="74"/>
      <c r="B118" s="75"/>
      <c r="C118" s="76">
        <v>4700</v>
      </c>
      <c r="D118" s="77" t="s">
        <v>47</v>
      </c>
      <c r="E118" s="58">
        <v>10000</v>
      </c>
      <c r="F118" s="58">
        <v>7048</v>
      </c>
      <c r="G118" s="112">
        <f t="shared" si="6"/>
        <v>70.48</v>
      </c>
      <c r="H118" s="112">
        <f t="shared" si="7"/>
        <v>7048</v>
      </c>
      <c r="I118" s="67">
        <v>0</v>
      </c>
      <c r="J118" s="2"/>
    </row>
    <row r="119" spans="1:10" s="42" customFormat="1" ht="12.75" hidden="1">
      <c r="A119" s="71"/>
      <c r="B119" s="84">
        <v>75095</v>
      </c>
      <c r="C119" s="78"/>
      <c r="D119" s="79" t="s">
        <v>9</v>
      </c>
      <c r="E119" s="114">
        <f>SUM(E120:E144)</f>
        <v>416185.08</v>
      </c>
      <c r="F119" s="114">
        <f>SUM(F120:F144)</f>
        <v>159915.88999999998</v>
      </c>
      <c r="G119" s="114">
        <f t="shared" si="6"/>
        <v>38.42422462621677</v>
      </c>
      <c r="H119" s="114">
        <f t="shared" si="7"/>
        <v>159915.88999999998</v>
      </c>
      <c r="I119" s="115">
        <f>SUM(I120:I144)</f>
        <v>0</v>
      </c>
      <c r="J119" s="41"/>
    </row>
    <row r="120" spans="1:16" ht="22.5" hidden="1">
      <c r="A120" s="74"/>
      <c r="B120" s="75"/>
      <c r="C120" s="76">
        <v>3020</v>
      </c>
      <c r="D120" s="77" t="s">
        <v>41</v>
      </c>
      <c r="E120" s="58">
        <v>4000</v>
      </c>
      <c r="F120" s="58">
        <v>0</v>
      </c>
      <c r="G120" s="116">
        <f t="shared" si="6"/>
        <v>0</v>
      </c>
      <c r="H120" s="116">
        <f t="shared" si="7"/>
        <v>0</v>
      </c>
      <c r="I120" s="118">
        <v>0</v>
      </c>
      <c r="J120" s="2"/>
      <c r="N120" s="22"/>
      <c r="O120" s="18"/>
      <c r="P120" s="19"/>
    </row>
    <row r="121" spans="1:10" ht="22.5" hidden="1">
      <c r="A121" s="74"/>
      <c r="B121" s="75"/>
      <c r="C121" s="76">
        <v>3030</v>
      </c>
      <c r="D121" s="77" t="s">
        <v>51</v>
      </c>
      <c r="E121" s="58">
        <v>89000</v>
      </c>
      <c r="F121" s="58">
        <v>41902.09</v>
      </c>
      <c r="G121" s="112">
        <f t="shared" si="6"/>
        <v>47.081</v>
      </c>
      <c r="H121" s="113">
        <f t="shared" si="7"/>
        <v>41902.09</v>
      </c>
      <c r="I121" s="67">
        <v>0</v>
      </c>
      <c r="J121" s="2"/>
    </row>
    <row r="122" spans="1:13" ht="22.5" hidden="1">
      <c r="A122" s="74"/>
      <c r="B122" s="75"/>
      <c r="C122" s="76">
        <v>4010</v>
      </c>
      <c r="D122" s="77" t="s">
        <v>42</v>
      </c>
      <c r="E122" s="58">
        <v>47696.96</v>
      </c>
      <c r="F122" s="58">
        <v>0</v>
      </c>
      <c r="G122" s="112">
        <f t="shared" si="6"/>
        <v>0</v>
      </c>
      <c r="H122" s="113">
        <f t="shared" si="7"/>
        <v>0</v>
      </c>
      <c r="I122" s="67">
        <v>0</v>
      </c>
      <c r="J122" s="2"/>
      <c r="L122" s="3">
        <v>47696.96</v>
      </c>
      <c r="M122" s="4">
        <v>0</v>
      </c>
    </row>
    <row r="123" spans="1:15" ht="22.5" hidden="1">
      <c r="A123" s="74"/>
      <c r="B123" s="75"/>
      <c r="C123" s="76">
        <v>4018</v>
      </c>
      <c r="D123" s="77" t="s">
        <v>42</v>
      </c>
      <c r="E123" s="58">
        <v>6387.8</v>
      </c>
      <c r="F123" s="58">
        <v>0</v>
      </c>
      <c r="G123" s="112">
        <f t="shared" si="6"/>
        <v>0</v>
      </c>
      <c r="H123" s="113">
        <f t="shared" si="7"/>
        <v>0</v>
      </c>
      <c r="I123" s="67">
        <v>0</v>
      </c>
      <c r="J123" s="2"/>
      <c r="L123" s="3">
        <v>6387.8</v>
      </c>
      <c r="M123" s="4">
        <v>0</v>
      </c>
      <c r="N123" s="3">
        <v>6387.8</v>
      </c>
      <c r="O123" s="4">
        <v>0</v>
      </c>
    </row>
    <row r="124" spans="1:15" ht="22.5" hidden="1">
      <c r="A124" s="74"/>
      <c r="B124" s="75"/>
      <c r="C124" s="76">
        <v>4019</v>
      </c>
      <c r="D124" s="77" t="s">
        <v>42</v>
      </c>
      <c r="E124" s="58">
        <v>1962.2</v>
      </c>
      <c r="F124" s="58">
        <v>0</v>
      </c>
      <c r="G124" s="112">
        <f t="shared" si="6"/>
        <v>0</v>
      </c>
      <c r="H124" s="113">
        <f t="shared" si="7"/>
        <v>0</v>
      </c>
      <c r="I124" s="67">
        <v>0</v>
      </c>
      <c r="J124" s="2"/>
      <c r="L124" s="3">
        <v>1962.2</v>
      </c>
      <c r="M124" s="4">
        <v>0</v>
      </c>
      <c r="N124" s="3">
        <v>1962.2</v>
      </c>
      <c r="O124" s="4">
        <v>0</v>
      </c>
    </row>
    <row r="125" spans="1:13" ht="12.75" hidden="1">
      <c r="A125" s="74"/>
      <c r="B125" s="75"/>
      <c r="C125" s="76">
        <v>4040</v>
      </c>
      <c r="D125" s="77" t="s">
        <v>43</v>
      </c>
      <c r="E125" s="58">
        <v>1621.04</v>
      </c>
      <c r="F125" s="58">
        <v>1621.04</v>
      </c>
      <c r="G125" s="112">
        <f t="shared" si="6"/>
        <v>100</v>
      </c>
      <c r="H125" s="113">
        <f t="shared" si="7"/>
        <v>1621.04</v>
      </c>
      <c r="I125" s="67">
        <v>0</v>
      </c>
      <c r="J125" s="2"/>
      <c r="L125" s="3">
        <v>1621.04</v>
      </c>
      <c r="M125" s="4">
        <v>1621.04</v>
      </c>
    </row>
    <row r="126" spans="1:13" ht="12.75" hidden="1">
      <c r="A126" s="74"/>
      <c r="B126" s="75"/>
      <c r="C126" s="76">
        <v>4100</v>
      </c>
      <c r="D126" s="77" t="s">
        <v>59</v>
      </c>
      <c r="E126" s="58">
        <v>30000</v>
      </c>
      <c r="F126" s="58">
        <v>10002.1</v>
      </c>
      <c r="G126" s="116">
        <f t="shared" si="6"/>
        <v>33.34033333333334</v>
      </c>
      <c r="H126" s="117">
        <f t="shared" si="7"/>
        <v>10002.1</v>
      </c>
      <c r="I126" s="118">
        <v>0</v>
      </c>
      <c r="J126" s="2"/>
      <c r="L126" s="3">
        <v>30000</v>
      </c>
      <c r="M126" s="4">
        <v>10002.1</v>
      </c>
    </row>
    <row r="127" spans="1:13" ht="12.75" hidden="1">
      <c r="A127" s="74"/>
      <c r="B127" s="75"/>
      <c r="C127" s="76">
        <v>4110</v>
      </c>
      <c r="D127" s="77" t="s">
        <v>10</v>
      </c>
      <c r="E127" s="58">
        <v>33600</v>
      </c>
      <c r="F127" s="58">
        <v>7795.81</v>
      </c>
      <c r="G127" s="112">
        <f t="shared" si="6"/>
        <v>23.201815476190475</v>
      </c>
      <c r="H127" s="113">
        <f t="shared" si="7"/>
        <v>7795.81</v>
      </c>
      <c r="I127" s="67">
        <v>0</v>
      </c>
      <c r="J127" s="2"/>
      <c r="L127" s="3">
        <v>33600</v>
      </c>
      <c r="M127" s="4">
        <v>7795.81</v>
      </c>
    </row>
    <row r="128" spans="1:15" ht="12.75" hidden="1">
      <c r="A128" s="74"/>
      <c r="B128" s="75"/>
      <c r="C128" s="76">
        <v>4118</v>
      </c>
      <c r="D128" s="77" t="s">
        <v>10</v>
      </c>
      <c r="E128" s="58">
        <v>1092.4</v>
      </c>
      <c r="F128" s="58">
        <v>0</v>
      </c>
      <c r="G128" s="112">
        <f t="shared" si="6"/>
        <v>0</v>
      </c>
      <c r="H128" s="113">
        <f t="shared" si="7"/>
        <v>0</v>
      </c>
      <c r="I128" s="67">
        <v>0</v>
      </c>
      <c r="J128" s="2"/>
      <c r="L128" s="3">
        <v>1092.4</v>
      </c>
      <c r="M128" s="4">
        <v>0</v>
      </c>
      <c r="N128" s="3">
        <v>1092.4</v>
      </c>
      <c r="O128" s="4">
        <v>0</v>
      </c>
    </row>
    <row r="129" spans="1:15" ht="12.75" hidden="1">
      <c r="A129" s="74"/>
      <c r="B129" s="75"/>
      <c r="C129" s="76">
        <v>4119</v>
      </c>
      <c r="D129" s="77" t="s">
        <v>10</v>
      </c>
      <c r="E129" s="58">
        <v>335.6</v>
      </c>
      <c r="F129" s="58">
        <v>0</v>
      </c>
      <c r="G129" s="112">
        <f t="shared" si="6"/>
        <v>0</v>
      </c>
      <c r="H129" s="113">
        <f t="shared" si="7"/>
        <v>0</v>
      </c>
      <c r="I129" s="67">
        <v>0</v>
      </c>
      <c r="J129" s="2"/>
      <c r="L129" s="3">
        <v>335.6</v>
      </c>
      <c r="M129" s="4">
        <v>0</v>
      </c>
      <c r="N129" s="3">
        <v>335.6</v>
      </c>
      <c r="O129" s="4">
        <v>0</v>
      </c>
    </row>
    <row r="130" spans="1:13" ht="12.75" hidden="1">
      <c r="A130" s="74"/>
      <c r="B130" s="75"/>
      <c r="C130" s="76">
        <v>4120</v>
      </c>
      <c r="D130" s="77" t="s">
        <v>11</v>
      </c>
      <c r="E130" s="58">
        <v>4800</v>
      </c>
      <c r="F130" s="58">
        <v>184.37</v>
      </c>
      <c r="G130" s="112">
        <f t="shared" si="6"/>
        <v>3.841041666666667</v>
      </c>
      <c r="H130" s="113">
        <f t="shared" si="7"/>
        <v>184.37</v>
      </c>
      <c r="I130" s="67">
        <v>0</v>
      </c>
      <c r="J130" s="2"/>
      <c r="L130" s="3">
        <v>4800</v>
      </c>
      <c r="M130" s="4">
        <v>184.37</v>
      </c>
    </row>
    <row r="131" spans="1:15" ht="12.75" hidden="1">
      <c r="A131" s="74"/>
      <c r="B131" s="75"/>
      <c r="C131" s="76">
        <v>4128</v>
      </c>
      <c r="D131" s="77" t="s">
        <v>11</v>
      </c>
      <c r="E131" s="58">
        <v>156.8</v>
      </c>
      <c r="F131" s="58">
        <v>0</v>
      </c>
      <c r="G131" s="112">
        <f t="shared" si="6"/>
        <v>0</v>
      </c>
      <c r="H131" s="113">
        <f t="shared" si="7"/>
        <v>0</v>
      </c>
      <c r="I131" s="67">
        <v>0</v>
      </c>
      <c r="J131" s="20"/>
      <c r="K131" s="19"/>
      <c r="L131" s="3">
        <v>156.8</v>
      </c>
      <c r="M131" s="4">
        <v>0</v>
      </c>
      <c r="N131" s="3">
        <v>156.8</v>
      </c>
      <c r="O131" s="4">
        <v>0</v>
      </c>
    </row>
    <row r="132" spans="1:15" ht="12.75" hidden="1">
      <c r="A132" s="74"/>
      <c r="B132" s="75"/>
      <c r="C132" s="76">
        <v>4129</v>
      </c>
      <c r="D132" s="77" t="s">
        <v>11</v>
      </c>
      <c r="E132" s="58">
        <v>48.2</v>
      </c>
      <c r="F132" s="58">
        <v>0</v>
      </c>
      <c r="G132" s="112">
        <f t="shared" si="6"/>
        <v>0</v>
      </c>
      <c r="H132" s="113">
        <f t="shared" si="7"/>
        <v>0</v>
      </c>
      <c r="I132" s="67">
        <v>0</v>
      </c>
      <c r="J132" s="20"/>
      <c r="K132" s="19"/>
      <c r="L132" s="3">
        <v>48.2</v>
      </c>
      <c r="M132" s="4">
        <v>0</v>
      </c>
      <c r="N132" s="3">
        <v>48.2</v>
      </c>
      <c r="O132" s="4">
        <v>0</v>
      </c>
    </row>
    <row r="133" spans="1:13" ht="12.75" hidden="1">
      <c r="A133" s="74"/>
      <c r="B133" s="75"/>
      <c r="C133" s="76">
        <v>4170</v>
      </c>
      <c r="D133" s="77" t="s">
        <v>12</v>
      </c>
      <c r="E133" s="58">
        <v>113420</v>
      </c>
      <c r="F133" s="58">
        <v>48857.9</v>
      </c>
      <c r="G133" s="112">
        <f t="shared" si="6"/>
        <v>43.076970551930884</v>
      </c>
      <c r="H133" s="113">
        <f t="shared" si="7"/>
        <v>48857.9</v>
      </c>
      <c r="I133" s="67">
        <v>0</v>
      </c>
      <c r="J133" s="20"/>
      <c r="K133" s="19"/>
      <c r="L133" s="3">
        <v>113420</v>
      </c>
      <c r="M133" s="4">
        <v>48857.9</v>
      </c>
    </row>
    <row r="134" spans="1:11" ht="12.75" hidden="1">
      <c r="A134" s="74"/>
      <c r="B134" s="75"/>
      <c r="C134" s="76">
        <v>4210</v>
      </c>
      <c r="D134" s="77" t="s">
        <v>13</v>
      </c>
      <c r="E134" s="58">
        <v>12985</v>
      </c>
      <c r="F134" s="58">
        <v>644.34</v>
      </c>
      <c r="G134" s="112">
        <f t="shared" si="6"/>
        <v>4.962187139006547</v>
      </c>
      <c r="H134" s="113">
        <f t="shared" si="7"/>
        <v>644.34</v>
      </c>
      <c r="I134" s="67">
        <v>0</v>
      </c>
      <c r="J134" s="20"/>
      <c r="K134" s="19"/>
    </row>
    <row r="135" spans="1:11" ht="12.75" hidden="1">
      <c r="A135" s="74"/>
      <c r="B135" s="75"/>
      <c r="C135" s="76">
        <v>4260</v>
      </c>
      <c r="D135" s="77" t="s">
        <v>28</v>
      </c>
      <c r="E135" s="58">
        <v>600</v>
      </c>
      <c r="F135" s="58">
        <v>94.36</v>
      </c>
      <c r="G135" s="112">
        <f t="shared" si="6"/>
        <v>15.726666666666667</v>
      </c>
      <c r="H135" s="113">
        <f t="shared" si="7"/>
        <v>94.36</v>
      </c>
      <c r="I135" s="67">
        <v>0</v>
      </c>
      <c r="J135" s="20"/>
      <c r="K135" s="19"/>
    </row>
    <row r="136" spans="1:11" ht="12.75" hidden="1">
      <c r="A136" s="74"/>
      <c r="B136" s="75"/>
      <c r="C136" s="76">
        <v>4280</v>
      </c>
      <c r="D136" s="77" t="s">
        <v>54</v>
      </c>
      <c r="E136" s="58">
        <v>500</v>
      </c>
      <c r="F136" s="58">
        <v>0</v>
      </c>
      <c r="G136" s="112">
        <f t="shared" si="6"/>
        <v>0</v>
      </c>
      <c r="H136" s="113">
        <f t="shared" si="7"/>
        <v>0</v>
      </c>
      <c r="I136" s="67">
        <v>0</v>
      </c>
      <c r="J136" s="20"/>
      <c r="K136" s="19"/>
    </row>
    <row r="137" spans="1:11" ht="12.75" hidden="1">
      <c r="A137" s="74"/>
      <c r="B137" s="75"/>
      <c r="C137" s="76">
        <v>4300</v>
      </c>
      <c r="D137" s="77" t="s">
        <v>4</v>
      </c>
      <c r="E137" s="58">
        <v>16481.08</v>
      </c>
      <c r="F137" s="58">
        <v>12895.76</v>
      </c>
      <c r="G137" s="112">
        <f t="shared" si="6"/>
        <v>78.24584311222323</v>
      </c>
      <c r="H137" s="113">
        <f t="shared" si="7"/>
        <v>12895.76</v>
      </c>
      <c r="I137" s="67">
        <v>0</v>
      </c>
      <c r="J137" s="20"/>
      <c r="K137" s="19"/>
    </row>
    <row r="138" spans="1:11" ht="12.75" hidden="1">
      <c r="A138" s="74"/>
      <c r="B138" s="75"/>
      <c r="C138" s="76">
        <v>4418</v>
      </c>
      <c r="D138" s="77" t="s">
        <v>45</v>
      </c>
      <c r="E138" s="58">
        <v>120</v>
      </c>
      <c r="F138" s="58">
        <v>84.41</v>
      </c>
      <c r="G138" s="112">
        <f>PRODUCT(F138,1/E138,100)</f>
        <v>70.34166666666665</v>
      </c>
      <c r="H138" s="113">
        <f>F138-I138</f>
        <v>84.41</v>
      </c>
      <c r="I138" s="67">
        <v>0</v>
      </c>
      <c r="J138" s="20"/>
      <c r="K138" s="19"/>
    </row>
    <row r="139" spans="1:11" ht="12.75" hidden="1">
      <c r="A139" s="74"/>
      <c r="B139" s="75"/>
      <c r="C139" s="76">
        <v>4419</v>
      </c>
      <c r="D139" s="77" t="s">
        <v>45</v>
      </c>
      <c r="E139" s="58">
        <v>40</v>
      </c>
      <c r="F139" s="58">
        <v>25.92</v>
      </c>
      <c r="G139" s="112">
        <f>PRODUCT(F139,1/E139,100)</f>
        <v>64.80000000000001</v>
      </c>
      <c r="H139" s="113">
        <f>F139-I139</f>
        <v>25.92</v>
      </c>
      <c r="I139" s="67">
        <v>0</v>
      </c>
      <c r="J139" s="20"/>
      <c r="K139" s="19"/>
    </row>
    <row r="140" spans="1:11" ht="12.75" hidden="1">
      <c r="A140" s="74"/>
      <c r="B140" s="75"/>
      <c r="C140" s="76">
        <v>4430</v>
      </c>
      <c r="D140" s="77" t="s">
        <v>14</v>
      </c>
      <c r="E140" s="58">
        <v>42299</v>
      </c>
      <c r="F140" s="58">
        <v>33060.79</v>
      </c>
      <c r="G140" s="112">
        <f t="shared" si="6"/>
        <v>78.15974372916618</v>
      </c>
      <c r="H140" s="113">
        <f t="shared" si="7"/>
        <v>33060.79</v>
      </c>
      <c r="I140" s="67">
        <v>0</v>
      </c>
      <c r="J140" s="20"/>
      <c r="K140" s="19"/>
    </row>
    <row r="141" spans="1:11" ht="12.75" hidden="1">
      <c r="A141" s="74"/>
      <c r="B141" s="75"/>
      <c r="C141" s="76">
        <v>4439</v>
      </c>
      <c r="D141" s="77" t="s">
        <v>14</v>
      </c>
      <c r="E141" s="58">
        <v>3000</v>
      </c>
      <c r="F141" s="58">
        <v>2208</v>
      </c>
      <c r="G141" s="112">
        <f>PRODUCT(F141,1/E141,100)</f>
        <v>73.6</v>
      </c>
      <c r="H141" s="113">
        <f>F141-I141</f>
        <v>2208</v>
      </c>
      <c r="I141" s="67">
        <v>0</v>
      </c>
      <c r="J141" s="20"/>
      <c r="K141" s="19"/>
    </row>
    <row r="142" spans="1:11" ht="22.5" hidden="1">
      <c r="A142" s="74"/>
      <c r="B142" s="75"/>
      <c r="C142" s="80">
        <v>4440</v>
      </c>
      <c r="D142" s="81" t="s">
        <v>46</v>
      </c>
      <c r="E142" s="60">
        <v>5500</v>
      </c>
      <c r="F142" s="60">
        <v>0</v>
      </c>
      <c r="G142" s="116">
        <f>PRODUCT(F142,1/E142,100)</f>
        <v>0</v>
      </c>
      <c r="H142" s="117">
        <f>F142-I142</f>
        <v>0</v>
      </c>
      <c r="I142" s="118">
        <v>0</v>
      </c>
      <c r="J142" s="20"/>
      <c r="K142" s="19"/>
    </row>
    <row r="143" spans="1:11" ht="22.5" hidden="1">
      <c r="A143" s="74"/>
      <c r="B143" s="75"/>
      <c r="C143" s="76">
        <v>4708</v>
      </c>
      <c r="D143" s="77" t="s">
        <v>47</v>
      </c>
      <c r="E143" s="58">
        <v>412.34</v>
      </c>
      <c r="F143" s="58">
        <v>412.34</v>
      </c>
      <c r="G143" s="112">
        <f t="shared" si="6"/>
        <v>100</v>
      </c>
      <c r="H143" s="113">
        <f t="shared" si="7"/>
        <v>412.34</v>
      </c>
      <c r="I143" s="67">
        <v>0</v>
      </c>
      <c r="J143" s="17"/>
      <c r="K143" s="18"/>
    </row>
    <row r="144" spans="1:11" ht="23.25" hidden="1" thickBot="1">
      <c r="A144" s="74"/>
      <c r="B144" s="75"/>
      <c r="C144" s="80">
        <v>4709</v>
      </c>
      <c r="D144" s="77" t="s">
        <v>47</v>
      </c>
      <c r="E144" s="60">
        <v>126.66</v>
      </c>
      <c r="F144" s="60">
        <v>126.66</v>
      </c>
      <c r="G144" s="116">
        <f t="shared" si="6"/>
        <v>100</v>
      </c>
      <c r="H144" s="117">
        <f t="shared" si="7"/>
        <v>126.66</v>
      </c>
      <c r="I144" s="118">
        <v>0</v>
      </c>
      <c r="J144" s="20"/>
      <c r="K144" s="19"/>
    </row>
    <row r="145" spans="1:11" ht="45.75" thickBot="1">
      <c r="A145" s="85">
        <v>751</v>
      </c>
      <c r="B145" s="86"/>
      <c r="C145" s="86"/>
      <c r="D145" s="87" t="s">
        <v>60</v>
      </c>
      <c r="E145" s="109">
        <f>SUM(E146,E151,E153)</f>
        <v>81448</v>
      </c>
      <c r="F145" s="109">
        <f>SUM(F146,F151,F153)</f>
        <v>77633.35</v>
      </c>
      <c r="G145" s="109">
        <f>PRODUCT(F145,1/E145,100)</f>
        <v>95.31645958157353</v>
      </c>
      <c r="H145" s="109">
        <f t="shared" si="7"/>
        <v>77633.35</v>
      </c>
      <c r="I145" s="108">
        <f>SUM(I146,I151,I153)</f>
        <v>0</v>
      </c>
      <c r="J145" s="20"/>
      <c r="K145" s="19"/>
    </row>
    <row r="146" spans="1:11" s="42" customFormat="1" ht="31.5" hidden="1">
      <c r="A146" s="71"/>
      <c r="B146" s="83">
        <v>75101</v>
      </c>
      <c r="C146" s="72"/>
      <c r="D146" s="73" t="s">
        <v>61</v>
      </c>
      <c r="E146" s="110">
        <f>SUM(E147:E150)</f>
        <v>4102</v>
      </c>
      <c r="F146" s="110">
        <f>SUM(F147:F150)</f>
        <v>2037.35</v>
      </c>
      <c r="G146" s="110">
        <f>PRODUCT(F146,1/E146,100)</f>
        <v>49.66723549488054</v>
      </c>
      <c r="H146" s="110">
        <f>F146-I146</f>
        <v>2037.35</v>
      </c>
      <c r="I146" s="111">
        <f>SUM(I147:I150)</f>
        <v>0</v>
      </c>
      <c r="J146" s="46"/>
      <c r="K146" s="45"/>
    </row>
    <row r="147" spans="1:13" ht="12.75" hidden="1">
      <c r="A147" s="74"/>
      <c r="B147" s="75"/>
      <c r="C147" s="76">
        <v>4110</v>
      </c>
      <c r="D147" s="77" t="s">
        <v>10</v>
      </c>
      <c r="E147" s="58">
        <v>532.9</v>
      </c>
      <c r="F147" s="58">
        <v>265.05</v>
      </c>
      <c r="G147" s="112">
        <f>PRODUCT(F147,1/E147,100)</f>
        <v>49.73728654531808</v>
      </c>
      <c r="H147" s="113">
        <f>F147-I147</f>
        <v>265.05</v>
      </c>
      <c r="I147" s="67">
        <v>0</v>
      </c>
      <c r="J147" s="20"/>
      <c r="K147" s="19"/>
      <c r="L147" s="3">
        <v>532.9</v>
      </c>
      <c r="M147" s="4">
        <v>265.05</v>
      </c>
    </row>
    <row r="148" spans="1:13" ht="12.75" hidden="1">
      <c r="A148" s="74"/>
      <c r="B148" s="75"/>
      <c r="C148" s="76">
        <v>4120</v>
      </c>
      <c r="D148" s="77" t="s">
        <v>11</v>
      </c>
      <c r="E148" s="58">
        <v>24.5</v>
      </c>
      <c r="F148" s="58">
        <v>0</v>
      </c>
      <c r="G148" s="116">
        <f>PRODUCT(F148,1/E148,100)</f>
        <v>0</v>
      </c>
      <c r="H148" s="117">
        <f t="shared" si="7"/>
        <v>0</v>
      </c>
      <c r="I148" s="118">
        <v>0</v>
      </c>
      <c r="J148" s="20"/>
      <c r="K148" s="19"/>
      <c r="L148" s="3">
        <v>24.5</v>
      </c>
      <c r="M148" s="4">
        <v>0</v>
      </c>
    </row>
    <row r="149" spans="1:13" ht="12.75" hidden="1">
      <c r="A149" s="74"/>
      <c r="B149" s="75"/>
      <c r="C149" s="76">
        <v>4170</v>
      </c>
      <c r="D149" s="77" t="s">
        <v>12</v>
      </c>
      <c r="E149" s="58">
        <v>3100</v>
      </c>
      <c r="F149" s="58">
        <v>1550</v>
      </c>
      <c r="G149" s="112">
        <f aca="true" t="shared" si="8" ref="G149:G155">PRODUCT(F149,1/E149,100)</f>
        <v>50</v>
      </c>
      <c r="H149" s="113">
        <f aca="true" t="shared" si="9" ref="H149:H161">F149-I149</f>
        <v>1550</v>
      </c>
      <c r="I149" s="67">
        <v>0</v>
      </c>
      <c r="J149" s="20"/>
      <c r="K149" s="19"/>
      <c r="L149" s="3">
        <v>3100</v>
      </c>
      <c r="M149" s="4">
        <v>1550</v>
      </c>
    </row>
    <row r="150" spans="1:13" ht="12.75" hidden="1">
      <c r="A150" s="74"/>
      <c r="B150" s="75"/>
      <c r="C150" s="80">
        <v>4210</v>
      </c>
      <c r="D150" s="81" t="s">
        <v>13</v>
      </c>
      <c r="E150" s="60">
        <v>444.6</v>
      </c>
      <c r="F150" s="60">
        <v>222.3</v>
      </c>
      <c r="G150" s="116">
        <f t="shared" si="8"/>
        <v>50</v>
      </c>
      <c r="H150" s="117">
        <f t="shared" si="9"/>
        <v>222.3</v>
      </c>
      <c r="I150" s="118">
        <v>0</v>
      </c>
      <c r="J150" s="20"/>
      <c r="K150" s="19"/>
      <c r="L150" s="6"/>
      <c r="M150" s="7"/>
    </row>
    <row r="151" spans="1:11" s="42" customFormat="1" ht="63" hidden="1">
      <c r="A151" s="88"/>
      <c r="B151" s="89">
        <v>75109</v>
      </c>
      <c r="C151" s="90"/>
      <c r="D151" s="91" t="s">
        <v>144</v>
      </c>
      <c r="E151" s="114">
        <f>SUM(E152)</f>
        <v>150</v>
      </c>
      <c r="F151" s="114">
        <f>SUM(F152)</f>
        <v>150</v>
      </c>
      <c r="G151" s="114">
        <f t="shared" si="8"/>
        <v>100</v>
      </c>
      <c r="H151" s="114">
        <f t="shared" si="9"/>
        <v>150</v>
      </c>
      <c r="I151" s="115">
        <f>SUM(I152)</f>
        <v>0</v>
      </c>
      <c r="J151" s="46"/>
      <c r="K151" s="45"/>
    </row>
    <row r="152" spans="1:13" ht="12.75" hidden="1">
      <c r="A152" s="74"/>
      <c r="B152" s="75"/>
      <c r="C152" s="80">
        <v>4210</v>
      </c>
      <c r="D152" s="81" t="s">
        <v>13</v>
      </c>
      <c r="E152" s="62">
        <v>150</v>
      </c>
      <c r="F152" s="62">
        <v>150</v>
      </c>
      <c r="G152" s="119">
        <f t="shared" si="8"/>
        <v>100</v>
      </c>
      <c r="H152" s="120">
        <f t="shared" si="9"/>
        <v>150</v>
      </c>
      <c r="I152" s="121">
        <v>0</v>
      </c>
      <c r="J152" s="20"/>
      <c r="K152" s="19"/>
      <c r="L152" s="34"/>
      <c r="M152" s="35"/>
    </row>
    <row r="153" spans="1:13" s="42" customFormat="1" ht="21" hidden="1">
      <c r="A153" s="88"/>
      <c r="B153" s="89">
        <v>75113</v>
      </c>
      <c r="C153" s="90"/>
      <c r="D153" s="91" t="s">
        <v>145</v>
      </c>
      <c r="E153" s="114">
        <f>SUM(E154:E161)</f>
        <v>77196</v>
      </c>
      <c r="F153" s="114">
        <f>SUM(F154:F161)</f>
        <v>75446</v>
      </c>
      <c r="G153" s="114">
        <f t="shared" si="8"/>
        <v>97.73304316285817</v>
      </c>
      <c r="H153" s="114">
        <f t="shared" si="9"/>
        <v>75446</v>
      </c>
      <c r="I153" s="115">
        <f>SUM(I154:I161)</f>
        <v>0</v>
      </c>
      <c r="J153" s="46"/>
      <c r="K153" s="45"/>
      <c r="L153" s="47"/>
      <c r="M153" s="48"/>
    </row>
    <row r="154" spans="1:13" ht="22.5" hidden="1">
      <c r="A154" s="74"/>
      <c r="B154" s="75"/>
      <c r="C154" s="92">
        <v>3030</v>
      </c>
      <c r="D154" s="77" t="s">
        <v>51</v>
      </c>
      <c r="E154" s="63">
        <v>49550</v>
      </c>
      <c r="F154" s="63">
        <v>47800</v>
      </c>
      <c r="G154" s="122">
        <f t="shared" si="8"/>
        <v>96.46821392532796</v>
      </c>
      <c r="H154" s="123">
        <f t="shared" si="9"/>
        <v>47800</v>
      </c>
      <c r="I154" s="124">
        <v>0</v>
      </c>
      <c r="J154" s="20"/>
      <c r="K154" s="19"/>
      <c r="L154" s="29"/>
      <c r="M154" s="30"/>
    </row>
    <row r="155" spans="1:13" ht="12.75" hidden="1">
      <c r="A155" s="74"/>
      <c r="B155" s="75"/>
      <c r="C155" s="93">
        <v>4110</v>
      </c>
      <c r="D155" s="77" t="s">
        <v>10</v>
      </c>
      <c r="E155" s="64">
        <v>1706.36</v>
      </c>
      <c r="F155" s="64">
        <v>1706.36</v>
      </c>
      <c r="G155" s="116">
        <f t="shared" si="8"/>
        <v>99.99999999999999</v>
      </c>
      <c r="H155" s="117">
        <f t="shared" si="9"/>
        <v>1706.36</v>
      </c>
      <c r="I155" s="118">
        <v>0</v>
      </c>
      <c r="J155" s="20"/>
      <c r="K155" s="19"/>
      <c r="L155" s="31">
        <v>1706.36</v>
      </c>
      <c r="M155" s="32">
        <v>1706.36</v>
      </c>
    </row>
    <row r="156" spans="1:13" ht="12.75" hidden="1">
      <c r="A156" s="74"/>
      <c r="B156" s="75"/>
      <c r="C156" s="93">
        <v>4120</v>
      </c>
      <c r="D156" s="77" t="s">
        <v>11</v>
      </c>
      <c r="E156" s="64">
        <v>135.25</v>
      </c>
      <c r="F156" s="64">
        <v>135.25</v>
      </c>
      <c r="G156" s="112">
        <f aca="true" t="shared" si="10" ref="G156:G162">PRODUCT(F156,1/E156,100)</f>
        <v>100</v>
      </c>
      <c r="H156" s="113">
        <f t="shared" si="9"/>
        <v>135.25</v>
      </c>
      <c r="I156" s="67">
        <v>0</v>
      </c>
      <c r="J156" s="20"/>
      <c r="K156" s="19"/>
      <c r="L156" s="31">
        <v>135.25</v>
      </c>
      <c r="M156" s="32">
        <v>135.25</v>
      </c>
    </row>
    <row r="157" spans="1:13" ht="12.75" hidden="1">
      <c r="A157" s="74"/>
      <c r="B157" s="75"/>
      <c r="C157" s="93">
        <v>4170</v>
      </c>
      <c r="D157" s="77" t="s">
        <v>12</v>
      </c>
      <c r="E157" s="64">
        <v>14906.28</v>
      </c>
      <c r="F157" s="64">
        <v>14906.28</v>
      </c>
      <c r="G157" s="112">
        <f t="shared" si="10"/>
        <v>99.99999999999999</v>
      </c>
      <c r="H157" s="113">
        <f t="shared" si="9"/>
        <v>14906.28</v>
      </c>
      <c r="I157" s="67">
        <v>0</v>
      </c>
      <c r="J157" s="20"/>
      <c r="K157" s="19"/>
      <c r="L157" s="31">
        <v>14906.28</v>
      </c>
      <c r="M157" s="32">
        <v>14906.28</v>
      </c>
    </row>
    <row r="158" spans="1:13" ht="12.75" hidden="1">
      <c r="A158" s="74"/>
      <c r="B158" s="75"/>
      <c r="C158" s="93">
        <v>4210</v>
      </c>
      <c r="D158" s="81" t="s">
        <v>13</v>
      </c>
      <c r="E158" s="64">
        <v>8320.97</v>
      </c>
      <c r="F158" s="64">
        <v>8320.97</v>
      </c>
      <c r="G158" s="116">
        <f t="shared" si="10"/>
        <v>100</v>
      </c>
      <c r="H158" s="117">
        <f t="shared" si="9"/>
        <v>8320.97</v>
      </c>
      <c r="I158" s="118">
        <v>0</v>
      </c>
      <c r="J158" s="20"/>
      <c r="K158" s="19"/>
      <c r="L158" s="29"/>
      <c r="M158" s="30"/>
    </row>
    <row r="159" spans="1:13" ht="12.75" hidden="1">
      <c r="A159" s="74"/>
      <c r="B159" s="75"/>
      <c r="C159" s="93">
        <v>4300</v>
      </c>
      <c r="D159" s="77" t="s">
        <v>4</v>
      </c>
      <c r="E159" s="64">
        <v>2404.45</v>
      </c>
      <c r="F159" s="64">
        <v>2404.45</v>
      </c>
      <c r="G159" s="112">
        <f t="shared" si="10"/>
        <v>100</v>
      </c>
      <c r="H159" s="113">
        <f t="shared" si="9"/>
        <v>2404.45</v>
      </c>
      <c r="I159" s="67">
        <v>0</v>
      </c>
      <c r="J159" s="20"/>
      <c r="K159" s="19"/>
      <c r="L159" s="29"/>
      <c r="M159" s="30"/>
    </row>
    <row r="160" spans="1:13" ht="22.5" hidden="1">
      <c r="A160" s="74"/>
      <c r="B160" s="75"/>
      <c r="C160" s="93">
        <v>4360</v>
      </c>
      <c r="D160" s="77" t="s">
        <v>55</v>
      </c>
      <c r="E160" s="64">
        <v>110</v>
      </c>
      <c r="F160" s="64">
        <v>110</v>
      </c>
      <c r="G160" s="116">
        <f t="shared" si="10"/>
        <v>100</v>
      </c>
      <c r="H160" s="117">
        <f t="shared" si="9"/>
        <v>110</v>
      </c>
      <c r="I160" s="118">
        <v>0</v>
      </c>
      <c r="J160" s="20"/>
      <c r="K160" s="19"/>
      <c r="L160" s="29"/>
      <c r="M160" s="30"/>
    </row>
    <row r="161" spans="1:11" ht="13.5" hidden="1" thickBot="1">
      <c r="A161" s="74"/>
      <c r="B161" s="75"/>
      <c r="C161" s="93">
        <v>4410</v>
      </c>
      <c r="D161" s="77" t="s">
        <v>45</v>
      </c>
      <c r="E161" s="64">
        <v>62.69</v>
      </c>
      <c r="F161" s="64">
        <v>62.69</v>
      </c>
      <c r="G161" s="112">
        <f t="shared" si="10"/>
        <v>100</v>
      </c>
      <c r="H161" s="113">
        <f t="shared" si="9"/>
        <v>62.69</v>
      </c>
      <c r="I161" s="67">
        <v>0</v>
      </c>
      <c r="J161" s="20"/>
      <c r="K161" s="19"/>
    </row>
    <row r="162" spans="1:15" s="8" customFormat="1" ht="23.25" thickBot="1">
      <c r="A162" s="85">
        <v>754</v>
      </c>
      <c r="B162" s="86"/>
      <c r="C162" s="86"/>
      <c r="D162" s="87" t="s">
        <v>62</v>
      </c>
      <c r="E162" s="109">
        <f>SUM(E163,E165)</f>
        <v>370256</v>
      </c>
      <c r="F162" s="109">
        <f>SUM(F163,F165)</f>
        <v>295255.48</v>
      </c>
      <c r="G162" s="109">
        <f t="shared" si="10"/>
        <v>79.74360442504644</v>
      </c>
      <c r="H162" s="109">
        <f t="shared" si="7"/>
        <v>220255.47999999998</v>
      </c>
      <c r="I162" s="108">
        <f>SUM(I163,I165)</f>
        <v>75000</v>
      </c>
      <c r="J162" s="20"/>
      <c r="K162" s="19"/>
      <c r="L162"/>
      <c r="M162"/>
      <c r="N162"/>
      <c r="O162"/>
    </row>
    <row r="163" spans="1:11" s="42" customFormat="1" ht="12.75" hidden="1">
      <c r="A163" s="71"/>
      <c r="B163" s="83">
        <v>75405</v>
      </c>
      <c r="C163" s="72"/>
      <c r="D163" s="73" t="s">
        <v>63</v>
      </c>
      <c r="E163" s="110">
        <f>SUM(E164:E164)</f>
        <v>50000</v>
      </c>
      <c r="F163" s="110">
        <f>SUM(F164:F164)</f>
        <v>50000</v>
      </c>
      <c r="G163" s="110">
        <f aca="true" t="shared" si="11" ref="G163:G181">PRODUCT(F163,1/E163,100)</f>
        <v>100</v>
      </c>
      <c r="H163" s="110">
        <f>F163-I163</f>
        <v>50000</v>
      </c>
      <c r="I163" s="111">
        <f>SUM(I164:I164)</f>
        <v>0</v>
      </c>
      <c r="J163" s="43"/>
      <c r="K163" s="44"/>
    </row>
    <row r="164" spans="1:13" ht="22.5" hidden="1">
      <c r="A164" s="74"/>
      <c r="B164" s="75"/>
      <c r="C164" s="76">
        <v>2300</v>
      </c>
      <c r="D164" s="77" t="s">
        <v>64</v>
      </c>
      <c r="E164" s="58">
        <v>50000</v>
      </c>
      <c r="F164" s="58">
        <v>50000</v>
      </c>
      <c r="G164" s="112">
        <f t="shared" si="11"/>
        <v>100</v>
      </c>
      <c r="H164" s="113">
        <f t="shared" si="7"/>
        <v>50000</v>
      </c>
      <c r="I164" s="67">
        <v>0</v>
      </c>
      <c r="J164" s="20"/>
      <c r="K164" s="19"/>
      <c r="L164" s="19"/>
      <c r="M164" s="19"/>
    </row>
    <row r="165" spans="1:13" s="42" customFormat="1" ht="12.75" hidden="1">
      <c r="A165" s="71"/>
      <c r="B165" s="84">
        <v>75412</v>
      </c>
      <c r="C165" s="78"/>
      <c r="D165" s="79" t="s">
        <v>65</v>
      </c>
      <c r="E165" s="114">
        <f>SUM(E166:E168)</f>
        <v>320256</v>
      </c>
      <c r="F165" s="114">
        <f>SUM(F166:F168)</f>
        <v>245255.48</v>
      </c>
      <c r="G165" s="114">
        <f t="shared" si="11"/>
        <v>76.5810726418865</v>
      </c>
      <c r="H165" s="114">
        <f>F165-I165</f>
        <v>170255.48</v>
      </c>
      <c r="I165" s="115">
        <f>SUM(I166:I168)</f>
        <v>75000</v>
      </c>
      <c r="J165" s="41"/>
      <c r="L165" s="43"/>
      <c r="M165" s="44"/>
    </row>
    <row r="166" spans="1:13" ht="56.25" hidden="1">
      <c r="A166" s="74"/>
      <c r="B166" s="75"/>
      <c r="C166" s="76">
        <v>2830</v>
      </c>
      <c r="D166" s="77" t="s">
        <v>66</v>
      </c>
      <c r="E166" s="58">
        <v>170000</v>
      </c>
      <c r="F166" s="58">
        <v>170000</v>
      </c>
      <c r="G166" s="112">
        <f t="shared" si="11"/>
        <v>100</v>
      </c>
      <c r="H166" s="113">
        <f t="shared" si="7"/>
        <v>170000</v>
      </c>
      <c r="I166" s="67">
        <v>0</v>
      </c>
      <c r="J166" s="25">
        <v>170000</v>
      </c>
      <c r="K166" s="21">
        <v>170000</v>
      </c>
      <c r="L166" s="17"/>
      <c r="M166" s="18"/>
    </row>
    <row r="167" spans="1:13" ht="12.75" hidden="1">
      <c r="A167" s="74"/>
      <c r="B167" s="75"/>
      <c r="C167" s="80">
        <v>4210</v>
      </c>
      <c r="D167" s="81" t="s">
        <v>13</v>
      </c>
      <c r="E167" s="60">
        <v>256</v>
      </c>
      <c r="F167" s="60">
        <v>255.48</v>
      </c>
      <c r="G167" s="116">
        <f t="shared" si="11"/>
        <v>99.796875</v>
      </c>
      <c r="H167" s="117">
        <f>F167-I167</f>
        <v>255.48</v>
      </c>
      <c r="I167" s="118">
        <v>0</v>
      </c>
      <c r="J167" s="29"/>
      <c r="K167" s="30"/>
      <c r="L167" s="17"/>
      <c r="M167" s="18"/>
    </row>
    <row r="168" spans="1:13" ht="23.25" hidden="1" thickBot="1">
      <c r="A168" s="74"/>
      <c r="B168" s="75"/>
      <c r="C168" s="80">
        <v>6060</v>
      </c>
      <c r="D168" s="77" t="s">
        <v>25</v>
      </c>
      <c r="E168" s="60">
        <v>150000</v>
      </c>
      <c r="F168" s="60">
        <v>75000</v>
      </c>
      <c r="G168" s="116">
        <f t="shared" si="11"/>
        <v>50</v>
      </c>
      <c r="H168" s="117">
        <f t="shared" si="7"/>
        <v>0</v>
      </c>
      <c r="I168" s="118">
        <v>75000</v>
      </c>
      <c r="J168" s="2"/>
      <c r="L168" s="17"/>
      <c r="M168" s="18"/>
    </row>
    <row r="169" spans="1:13" ht="13.5" thickBot="1">
      <c r="A169" s="85">
        <v>757</v>
      </c>
      <c r="B169" s="86"/>
      <c r="C169" s="86"/>
      <c r="D169" s="87" t="s">
        <v>67</v>
      </c>
      <c r="E169" s="109">
        <f>SUM(E170)</f>
        <v>1000000</v>
      </c>
      <c r="F169" s="109">
        <f>SUM(F170)</f>
        <v>311453.19</v>
      </c>
      <c r="G169" s="109">
        <f t="shared" si="11"/>
        <v>31.145319</v>
      </c>
      <c r="H169" s="109">
        <f t="shared" si="7"/>
        <v>311453.19</v>
      </c>
      <c r="I169" s="108">
        <f>SUM(I170)</f>
        <v>0</v>
      </c>
      <c r="J169" s="2"/>
      <c r="L169" s="17"/>
      <c r="M169" s="18"/>
    </row>
    <row r="170" spans="1:10" s="42" customFormat="1" ht="42" hidden="1">
      <c r="A170" s="71"/>
      <c r="B170" s="83">
        <v>75702</v>
      </c>
      <c r="C170" s="72"/>
      <c r="D170" s="73" t="s">
        <v>68</v>
      </c>
      <c r="E170" s="110">
        <f>SUM(E171)</f>
        <v>1000000</v>
      </c>
      <c r="F170" s="110">
        <f>SUM(F171)</f>
        <v>311453.19</v>
      </c>
      <c r="G170" s="110">
        <f t="shared" si="11"/>
        <v>31.145319</v>
      </c>
      <c r="H170" s="110">
        <f>F170-I170</f>
        <v>311453.19</v>
      </c>
      <c r="I170" s="111">
        <f>SUM(I171:I172)</f>
        <v>0</v>
      </c>
      <c r="J170" s="41"/>
    </row>
    <row r="171" spans="1:10" ht="45.75" hidden="1" thickBot="1">
      <c r="A171" s="74"/>
      <c r="B171" s="75"/>
      <c r="C171" s="80">
        <v>8110</v>
      </c>
      <c r="D171" s="81" t="s">
        <v>69</v>
      </c>
      <c r="E171" s="60">
        <v>1000000</v>
      </c>
      <c r="F171" s="60">
        <v>311453.19</v>
      </c>
      <c r="G171" s="116">
        <f t="shared" si="11"/>
        <v>31.145319</v>
      </c>
      <c r="H171" s="117">
        <f t="shared" si="7"/>
        <v>311453.19</v>
      </c>
      <c r="I171" s="118">
        <v>0</v>
      </c>
      <c r="J171" s="2"/>
    </row>
    <row r="172" spans="1:10" ht="13.5" thickBot="1">
      <c r="A172" s="85">
        <v>758</v>
      </c>
      <c r="B172" s="86"/>
      <c r="C172" s="86"/>
      <c r="D172" s="87" t="s">
        <v>70</v>
      </c>
      <c r="E172" s="109">
        <f>SUM(E173)</f>
        <v>491074.1</v>
      </c>
      <c r="F172" s="109">
        <f>SUM(F173)</f>
        <v>0</v>
      </c>
      <c r="G172" s="109">
        <f t="shared" si="11"/>
        <v>0</v>
      </c>
      <c r="H172" s="109">
        <f t="shared" si="7"/>
        <v>0</v>
      </c>
      <c r="I172" s="108">
        <f>SUM(I173)</f>
        <v>0</v>
      </c>
      <c r="J172" s="2"/>
    </row>
    <row r="173" spans="1:10" s="42" customFormat="1" ht="12.75" hidden="1">
      <c r="A173" s="71"/>
      <c r="B173" s="84">
        <v>75818</v>
      </c>
      <c r="C173" s="78"/>
      <c r="D173" s="79" t="s">
        <v>71</v>
      </c>
      <c r="E173" s="114">
        <f>SUM(E174)</f>
        <v>491074.1</v>
      </c>
      <c r="F173" s="114">
        <f>SUM(F174)</f>
        <v>0</v>
      </c>
      <c r="G173" s="114">
        <f t="shared" si="11"/>
        <v>0</v>
      </c>
      <c r="H173" s="114">
        <f>F173-I173</f>
        <v>0</v>
      </c>
      <c r="I173" s="115">
        <f>SUM(I174)</f>
        <v>0</v>
      </c>
      <c r="J173" s="41"/>
    </row>
    <row r="174" spans="1:10" ht="13.5" hidden="1" thickBot="1">
      <c r="A174" s="74"/>
      <c r="B174" s="75"/>
      <c r="C174" s="80">
        <v>4810</v>
      </c>
      <c r="D174" s="81" t="s">
        <v>72</v>
      </c>
      <c r="E174" s="60">
        <v>491074.1</v>
      </c>
      <c r="F174" s="60">
        <v>0</v>
      </c>
      <c r="G174" s="116">
        <f t="shared" si="11"/>
        <v>0</v>
      </c>
      <c r="H174" s="117">
        <f aca="true" t="shared" si="12" ref="H174:H179">F174-I174</f>
        <v>0</v>
      </c>
      <c r="I174" s="118">
        <v>0</v>
      </c>
      <c r="J174" s="2"/>
    </row>
    <row r="175" spans="1:10" ht="13.5" thickBot="1">
      <c r="A175" s="85">
        <v>801</v>
      </c>
      <c r="B175" s="86"/>
      <c r="C175" s="86"/>
      <c r="D175" s="87" t="s">
        <v>73</v>
      </c>
      <c r="E175" s="109">
        <f>SUM(E176,E212,E221,E250,E274,E277,E282,E287,E291,E257)</f>
        <v>44592674.8</v>
      </c>
      <c r="F175" s="109">
        <f>SUM(F176,F212,F221,,F250,F274,F277,F282,F287,F291,F257)</f>
        <v>20084944.780000005</v>
      </c>
      <c r="G175" s="109">
        <f t="shared" si="11"/>
        <v>45.04090609070171</v>
      </c>
      <c r="H175" s="109">
        <f t="shared" si="12"/>
        <v>18793441.400000006</v>
      </c>
      <c r="I175" s="108">
        <f>SUM(I176,I212,I221,I250,I274,I277,I282,I287,I291,I257)</f>
        <v>1291503.38</v>
      </c>
      <c r="J175" s="2"/>
    </row>
    <row r="176" spans="1:10" s="42" customFormat="1" ht="12.75" hidden="1">
      <c r="A176" s="71"/>
      <c r="B176" s="83">
        <v>80101</v>
      </c>
      <c r="C176" s="72"/>
      <c r="D176" s="73" t="s">
        <v>74</v>
      </c>
      <c r="E176" s="110">
        <f>SUM(E177:E211)</f>
        <v>24914853.99</v>
      </c>
      <c r="F176" s="110">
        <f>SUM(F177:F211)</f>
        <v>10931537.470000004</v>
      </c>
      <c r="G176" s="110">
        <f t="shared" si="11"/>
        <v>43.87558311354168</v>
      </c>
      <c r="H176" s="110">
        <f t="shared" si="12"/>
        <v>10899162.470000004</v>
      </c>
      <c r="I176" s="111">
        <f>SUM(I177:I211)</f>
        <v>32375</v>
      </c>
      <c r="J176" s="41"/>
    </row>
    <row r="177" spans="1:11" ht="33.75" hidden="1">
      <c r="A177" s="74"/>
      <c r="B177" s="75"/>
      <c r="C177" s="76">
        <v>2540</v>
      </c>
      <c r="D177" s="77" t="s">
        <v>75</v>
      </c>
      <c r="E177" s="58">
        <v>486000</v>
      </c>
      <c r="F177" s="58">
        <v>234614.31</v>
      </c>
      <c r="G177" s="112">
        <f t="shared" si="11"/>
        <v>48.27454938271605</v>
      </c>
      <c r="H177" s="113">
        <f t="shared" si="12"/>
        <v>234614.31</v>
      </c>
      <c r="I177" s="67">
        <v>0</v>
      </c>
      <c r="J177" s="25">
        <v>486000</v>
      </c>
      <c r="K177" s="4">
        <v>234614.31</v>
      </c>
    </row>
    <row r="178" spans="1:10" ht="22.5" hidden="1">
      <c r="A178" s="74"/>
      <c r="B178" s="75"/>
      <c r="C178" s="76">
        <v>3020</v>
      </c>
      <c r="D178" s="77" t="s">
        <v>41</v>
      </c>
      <c r="E178" s="58">
        <v>780000</v>
      </c>
      <c r="F178" s="58">
        <v>379490.5</v>
      </c>
      <c r="G178" s="112">
        <f t="shared" si="11"/>
        <v>48.6526282051282</v>
      </c>
      <c r="H178" s="113">
        <f t="shared" si="12"/>
        <v>379490.5</v>
      </c>
      <c r="I178" s="67">
        <v>0</v>
      </c>
      <c r="J178" s="2"/>
    </row>
    <row r="179" spans="1:13" ht="22.5" hidden="1">
      <c r="A179" s="74"/>
      <c r="B179" s="75"/>
      <c r="C179" s="76">
        <v>4010</v>
      </c>
      <c r="D179" s="77" t="s">
        <v>42</v>
      </c>
      <c r="E179" s="58">
        <v>12498021.2</v>
      </c>
      <c r="F179" s="58">
        <v>5647237.78</v>
      </c>
      <c r="G179" s="112">
        <f t="shared" si="11"/>
        <v>45.18505521498076</v>
      </c>
      <c r="H179" s="113">
        <f t="shared" si="12"/>
        <v>5647237.78</v>
      </c>
      <c r="I179" s="67">
        <v>0</v>
      </c>
      <c r="J179" s="2"/>
      <c r="L179" s="3">
        <v>12498021.2</v>
      </c>
      <c r="M179" s="4">
        <v>5647237.78</v>
      </c>
    </row>
    <row r="180" spans="1:15" ht="12.75" hidden="1">
      <c r="A180" s="74"/>
      <c r="B180" s="75"/>
      <c r="C180" s="76">
        <v>4017</v>
      </c>
      <c r="D180" s="77" t="s">
        <v>12</v>
      </c>
      <c r="E180" s="58">
        <v>65359</v>
      </c>
      <c r="F180" s="58">
        <v>44402.86</v>
      </c>
      <c r="G180" s="112">
        <f t="shared" si="11"/>
        <v>67.93687173916368</v>
      </c>
      <c r="H180" s="113">
        <f>F180-I180</f>
        <v>44402.86</v>
      </c>
      <c r="I180" s="67">
        <v>0</v>
      </c>
      <c r="J180" s="2"/>
      <c r="L180" s="3">
        <v>65359</v>
      </c>
      <c r="M180" s="4">
        <v>44402.86</v>
      </c>
      <c r="N180" s="3">
        <v>65359</v>
      </c>
      <c r="O180" s="4">
        <v>44402.86</v>
      </c>
    </row>
    <row r="181" spans="1:13" ht="12.75" hidden="1">
      <c r="A181" s="74"/>
      <c r="B181" s="75"/>
      <c r="C181" s="76">
        <v>4040</v>
      </c>
      <c r="D181" s="77" t="s">
        <v>43</v>
      </c>
      <c r="E181" s="58">
        <v>932333.72</v>
      </c>
      <c r="F181" s="58">
        <v>932333.72</v>
      </c>
      <c r="G181" s="112">
        <f t="shared" si="11"/>
        <v>100</v>
      </c>
      <c r="H181" s="113">
        <f>F181-I181</f>
        <v>932333.72</v>
      </c>
      <c r="I181" s="67">
        <v>0</v>
      </c>
      <c r="J181" s="2"/>
      <c r="L181" s="3">
        <v>932333.72</v>
      </c>
      <c r="M181" s="4">
        <v>932333.72</v>
      </c>
    </row>
    <row r="182" spans="1:13" ht="12.75" hidden="1">
      <c r="A182" s="74"/>
      <c r="B182" s="75"/>
      <c r="C182" s="76">
        <v>4110</v>
      </c>
      <c r="D182" s="77" t="s">
        <v>10</v>
      </c>
      <c r="E182" s="58">
        <v>2420424.07</v>
      </c>
      <c r="F182" s="58">
        <v>1051450.86</v>
      </c>
      <c r="G182" s="112">
        <f aca="true" t="shared" si="13" ref="G182:G196">PRODUCT(F182,1/E182,100)</f>
        <v>43.440770277912506</v>
      </c>
      <c r="H182" s="113">
        <f aca="true" t="shared" si="14" ref="H182:H196">F182-I182</f>
        <v>1051450.86</v>
      </c>
      <c r="I182" s="67">
        <v>0</v>
      </c>
      <c r="J182" s="2"/>
      <c r="L182" s="3">
        <v>2420424.07</v>
      </c>
      <c r="M182" s="4">
        <v>1051450.86</v>
      </c>
    </row>
    <row r="183" spans="1:15" ht="12.75" hidden="1">
      <c r="A183" s="74"/>
      <c r="B183" s="75"/>
      <c r="C183" s="76">
        <v>4117</v>
      </c>
      <c r="D183" s="77" t="s">
        <v>10</v>
      </c>
      <c r="E183" s="58">
        <v>8040</v>
      </c>
      <c r="F183" s="58">
        <v>6360.98</v>
      </c>
      <c r="G183" s="112">
        <f>PRODUCT(F183,1/E183,100)</f>
        <v>79.11666666666666</v>
      </c>
      <c r="H183" s="113">
        <f>F183-I183</f>
        <v>6360.98</v>
      </c>
      <c r="I183" s="67">
        <v>0</v>
      </c>
      <c r="J183" s="2"/>
      <c r="L183" s="3">
        <v>8040</v>
      </c>
      <c r="M183" s="4">
        <v>6360.98</v>
      </c>
      <c r="N183" s="3">
        <v>8040</v>
      </c>
      <c r="O183" s="4">
        <v>6360.98</v>
      </c>
    </row>
    <row r="184" spans="1:13" ht="12.75" hidden="1">
      <c r="A184" s="74"/>
      <c r="B184" s="75"/>
      <c r="C184" s="76">
        <v>4120</v>
      </c>
      <c r="D184" s="77" t="s">
        <v>11</v>
      </c>
      <c r="E184" s="58">
        <v>341000</v>
      </c>
      <c r="F184" s="58">
        <v>115719.64</v>
      </c>
      <c r="G184" s="112">
        <f t="shared" si="13"/>
        <v>33.93537829912023</v>
      </c>
      <c r="H184" s="113">
        <f t="shared" si="14"/>
        <v>115719.64</v>
      </c>
      <c r="I184" s="67">
        <v>0</v>
      </c>
      <c r="J184" s="2"/>
      <c r="L184" s="3">
        <v>341000</v>
      </c>
      <c r="M184" s="4">
        <v>115719.64</v>
      </c>
    </row>
    <row r="185" spans="1:15" ht="12.75" hidden="1">
      <c r="A185" s="74"/>
      <c r="B185" s="75"/>
      <c r="C185" s="76">
        <v>4127</v>
      </c>
      <c r="D185" s="77" t="s">
        <v>11</v>
      </c>
      <c r="E185" s="58">
        <v>2100</v>
      </c>
      <c r="F185" s="58">
        <v>734.49</v>
      </c>
      <c r="G185" s="112">
        <f>PRODUCT(F185,1/E185,100)</f>
        <v>34.97571428571429</v>
      </c>
      <c r="H185" s="113">
        <f>F185-I185</f>
        <v>734.49</v>
      </c>
      <c r="I185" s="67">
        <v>0</v>
      </c>
      <c r="J185" s="2"/>
      <c r="L185" s="3">
        <v>2100</v>
      </c>
      <c r="M185" s="4">
        <v>734.49</v>
      </c>
      <c r="N185" s="3">
        <v>2100</v>
      </c>
      <c r="O185" s="4">
        <v>734.49</v>
      </c>
    </row>
    <row r="186" spans="1:13" ht="12.75" hidden="1">
      <c r="A186" s="74"/>
      <c r="B186" s="75"/>
      <c r="C186" s="76">
        <v>4170</v>
      </c>
      <c r="D186" s="77" t="s">
        <v>12</v>
      </c>
      <c r="E186" s="58">
        <v>170801</v>
      </c>
      <c r="F186" s="58">
        <v>119473.18</v>
      </c>
      <c r="G186" s="112">
        <f t="shared" si="13"/>
        <v>69.94875908220678</v>
      </c>
      <c r="H186" s="113">
        <f t="shared" si="14"/>
        <v>119473.18</v>
      </c>
      <c r="I186" s="67">
        <v>0</v>
      </c>
      <c r="J186" s="2"/>
      <c r="L186" s="3">
        <v>170801</v>
      </c>
      <c r="M186" s="4">
        <v>119473.18</v>
      </c>
    </row>
    <row r="187" spans="1:15" ht="12.75" hidden="1">
      <c r="A187" s="74"/>
      <c r="B187" s="75"/>
      <c r="C187" s="76">
        <v>4177</v>
      </c>
      <c r="D187" s="77" t="s">
        <v>12</v>
      </c>
      <c r="E187" s="58">
        <v>55404</v>
      </c>
      <c r="F187" s="58">
        <v>4315.56</v>
      </c>
      <c r="G187" s="112">
        <f>PRODUCT(F187,1/E187,100)</f>
        <v>7.7892570933506615</v>
      </c>
      <c r="H187" s="113">
        <f>F187-I187</f>
        <v>4315.56</v>
      </c>
      <c r="I187" s="67">
        <v>0</v>
      </c>
      <c r="J187" s="2"/>
      <c r="L187" s="3">
        <v>55404</v>
      </c>
      <c r="M187" s="4">
        <v>4315.56</v>
      </c>
      <c r="N187" s="3">
        <v>55404</v>
      </c>
      <c r="O187" s="4">
        <v>4315.56</v>
      </c>
    </row>
    <row r="188" spans="1:15" ht="12.75" hidden="1">
      <c r="A188" s="74"/>
      <c r="B188" s="75"/>
      <c r="C188" s="76">
        <v>4179</v>
      </c>
      <c r="D188" s="77" t="s">
        <v>12</v>
      </c>
      <c r="E188" s="58">
        <v>56000</v>
      </c>
      <c r="F188" s="58">
        <v>25580</v>
      </c>
      <c r="G188" s="112">
        <f>PRODUCT(F188,1/E188,100)</f>
        <v>45.67857142857143</v>
      </c>
      <c r="H188" s="113">
        <f>F188-I188</f>
        <v>25580</v>
      </c>
      <c r="I188" s="67">
        <v>0</v>
      </c>
      <c r="J188" s="2"/>
      <c r="L188" s="3">
        <v>56000</v>
      </c>
      <c r="M188" s="4">
        <v>25580</v>
      </c>
      <c r="N188" s="3">
        <v>56000</v>
      </c>
      <c r="O188" s="4">
        <v>25580</v>
      </c>
    </row>
    <row r="189" spans="1:13" ht="12.75" hidden="1">
      <c r="A189" s="74"/>
      <c r="B189" s="75"/>
      <c r="C189" s="76">
        <v>4210</v>
      </c>
      <c r="D189" s="77" t="s">
        <v>13</v>
      </c>
      <c r="E189" s="58">
        <v>726299</v>
      </c>
      <c r="F189" s="58">
        <v>335176.41</v>
      </c>
      <c r="G189" s="112">
        <f t="shared" si="13"/>
        <v>46.14854350618684</v>
      </c>
      <c r="H189" s="113">
        <f t="shared" si="14"/>
        <v>335176.41</v>
      </c>
      <c r="I189" s="67">
        <v>0</v>
      </c>
      <c r="J189" s="2"/>
      <c r="L189" s="17"/>
      <c r="M189" s="18"/>
    </row>
    <row r="190" spans="1:13" ht="12.75" hidden="1">
      <c r="A190" s="74"/>
      <c r="B190" s="75"/>
      <c r="C190" s="76">
        <v>4217</v>
      </c>
      <c r="D190" s="77" t="s">
        <v>13</v>
      </c>
      <c r="E190" s="58">
        <v>60447.12</v>
      </c>
      <c r="F190" s="58">
        <v>25240.71</v>
      </c>
      <c r="G190" s="112">
        <f>PRODUCT(F190,1/E190,100)</f>
        <v>41.75667922640483</v>
      </c>
      <c r="H190" s="113">
        <f>F190-I190</f>
        <v>25240.71</v>
      </c>
      <c r="I190" s="67">
        <v>0</v>
      </c>
      <c r="J190" s="2"/>
      <c r="L190" s="17"/>
      <c r="M190" s="18"/>
    </row>
    <row r="191" spans="1:13" ht="12.75" hidden="1">
      <c r="A191" s="74"/>
      <c r="B191" s="75"/>
      <c r="C191" s="76">
        <v>4219</v>
      </c>
      <c r="D191" s="77" t="s">
        <v>13</v>
      </c>
      <c r="E191" s="58">
        <v>5000</v>
      </c>
      <c r="F191" s="58">
        <v>0</v>
      </c>
      <c r="G191" s="112">
        <f>PRODUCT(F191,1/E191,100)</f>
        <v>0</v>
      </c>
      <c r="H191" s="113">
        <f>F191-I191</f>
        <v>0</v>
      </c>
      <c r="I191" s="67">
        <v>0</v>
      </c>
      <c r="J191" s="2"/>
      <c r="L191" s="17"/>
      <c r="M191" s="18"/>
    </row>
    <row r="192" spans="1:13" ht="12.75" hidden="1">
      <c r="A192" s="74"/>
      <c r="B192" s="75"/>
      <c r="C192" s="76">
        <v>4220</v>
      </c>
      <c r="D192" s="77" t="s">
        <v>53</v>
      </c>
      <c r="E192" s="58">
        <v>28270</v>
      </c>
      <c r="F192" s="58">
        <v>13778.66</v>
      </c>
      <c r="G192" s="112">
        <f t="shared" si="13"/>
        <v>48.739511850017685</v>
      </c>
      <c r="H192" s="113">
        <f t="shared" si="14"/>
        <v>13778.66</v>
      </c>
      <c r="I192" s="67">
        <v>0</v>
      </c>
      <c r="J192" s="2"/>
      <c r="L192" s="17"/>
      <c r="M192" s="18"/>
    </row>
    <row r="193" spans="1:13" ht="22.5" hidden="1">
      <c r="A193" s="74"/>
      <c r="B193" s="75"/>
      <c r="C193" s="76">
        <v>4240</v>
      </c>
      <c r="D193" s="77" t="s">
        <v>77</v>
      </c>
      <c r="E193" s="58">
        <v>99070</v>
      </c>
      <c r="F193" s="58">
        <v>28939.46</v>
      </c>
      <c r="G193" s="112">
        <f t="shared" si="13"/>
        <v>29.21112344806702</v>
      </c>
      <c r="H193" s="113">
        <f t="shared" si="14"/>
        <v>28939.46</v>
      </c>
      <c r="I193" s="67">
        <v>0</v>
      </c>
      <c r="J193" s="2"/>
      <c r="L193" s="19"/>
      <c r="M193" s="19"/>
    </row>
    <row r="194" spans="1:13" ht="22.5" hidden="1">
      <c r="A194" s="74"/>
      <c r="B194" s="75"/>
      <c r="C194" s="76">
        <v>4247</v>
      </c>
      <c r="D194" s="77" t="s">
        <v>77</v>
      </c>
      <c r="E194" s="58">
        <v>181050</v>
      </c>
      <c r="F194" s="58">
        <v>168945.68</v>
      </c>
      <c r="G194" s="112">
        <f>PRODUCT(F194,1/E194,100)</f>
        <v>93.31437724385529</v>
      </c>
      <c r="H194" s="113">
        <f>F194-I194</f>
        <v>168945.68</v>
      </c>
      <c r="I194" s="67">
        <v>0</v>
      </c>
      <c r="J194" s="2"/>
      <c r="L194" s="19"/>
      <c r="M194" s="19"/>
    </row>
    <row r="195" spans="1:13" ht="22.5" hidden="1">
      <c r="A195" s="74"/>
      <c r="B195" s="75"/>
      <c r="C195" s="76">
        <v>4249</v>
      </c>
      <c r="D195" s="77" t="s">
        <v>77</v>
      </c>
      <c r="E195" s="58">
        <v>5000</v>
      </c>
      <c r="F195" s="58">
        <v>5000</v>
      </c>
      <c r="G195" s="112">
        <f>PRODUCT(F195,1/E195,100)</f>
        <v>100</v>
      </c>
      <c r="H195" s="113">
        <f>F195-I195</f>
        <v>5000</v>
      </c>
      <c r="I195" s="67">
        <v>0</v>
      </c>
      <c r="J195" s="2"/>
      <c r="L195" s="19"/>
      <c r="M195" s="19"/>
    </row>
    <row r="196" spans="1:13" ht="12.75" hidden="1">
      <c r="A196" s="74"/>
      <c r="B196" s="75"/>
      <c r="C196" s="76">
        <v>4260</v>
      </c>
      <c r="D196" s="77" t="s">
        <v>28</v>
      </c>
      <c r="E196" s="58">
        <v>985411</v>
      </c>
      <c r="F196" s="58">
        <v>479117.81</v>
      </c>
      <c r="G196" s="112">
        <f t="shared" si="13"/>
        <v>48.62111443854391</v>
      </c>
      <c r="H196" s="113">
        <f t="shared" si="14"/>
        <v>479117.81</v>
      </c>
      <c r="I196" s="67">
        <v>0</v>
      </c>
      <c r="J196" s="2"/>
      <c r="L196" s="19"/>
      <c r="M196" s="19"/>
    </row>
    <row r="197" spans="1:13" ht="12.75" hidden="1">
      <c r="A197" s="74"/>
      <c r="B197" s="75"/>
      <c r="C197" s="76">
        <v>4270</v>
      </c>
      <c r="D197" s="77" t="s">
        <v>23</v>
      </c>
      <c r="E197" s="58">
        <v>1000000</v>
      </c>
      <c r="F197" s="58">
        <v>16605</v>
      </c>
      <c r="G197" s="112">
        <f>PRODUCT(F197,1/E197,100)</f>
        <v>1.6604999999999999</v>
      </c>
      <c r="H197" s="113">
        <f>F197-I197</f>
        <v>16605</v>
      </c>
      <c r="I197" s="67">
        <v>0</v>
      </c>
      <c r="J197" s="2"/>
      <c r="L197" s="19"/>
      <c r="M197" s="19"/>
    </row>
    <row r="198" spans="1:13" ht="12.75" hidden="1">
      <c r="A198" s="74"/>
      <c r="B198" s="75"/>
      <c r="C198" s="76">
        <v>4277</v>
      </c>
      <c r="D198" s="77" t="s">
        <v>23</v>
      </c>
      <c r="E198" s="58">
        <v>35658.38</v>
      </c>
      <c r="F198" s="58">
        <v>35658.38</v>
      </c>
      <c r="G198" s="112">
        <f>PRODUCT(F198,1/E198,100)</f>
        <v>100</v>
      </c>
      <c r="H198" s="113">
        <f>F198-I198</f>
        <v>35658.38</v>
      </c>
      <c r="I198" s="67">
        <v>0</v>
      </c>
      <c r="J198" s="2"/>
      <c r="L198" s="19"/>
      <c r="M198" s="19"/>
    </row>
    <row r="199" spans="1:13" ht="12.75" hidden="1">
      <c r="A199" s="74"/>
      <c r="B199" s="75"/>
      <c r="C199" s="76">
        <v>4280</v>
      </c>
      <c r="D199" s="77" t="s">
        <v>54</v>
      </c>
      <c r="E199" s="58">
        <v>19320</v>
      </c>
      <c r="F199" s="58">
        <v>8823</v>
      </c>
      <c r="G199" s="112">
        <f>PRODUCT(F199,1/E199,100)</f>
        <v>45.66770186335404</v>
      </c>
      <c r="H199" s="113">
        <f>F199-I199</f>
        <v>8823</v>
      </c>
      <c r="I199" s="67">
        <v>0</v>
      </c>
      <c r="J199" s="20"/>
      <c r="K199" s="19"/>
      <c r="L199" s="19"/>
      <c r="M199" s="19"/>
    </row>
    <row r="200" spans="1:13" ht="12.75" hidden="1">
      <c r="A200" s="74"/>
      <c r="B200" s="75"/>
      <c r="C200" s="76">
        <v>4300</v>
      </c>
      <c r="D200" s="77" t="s">
        <v>4</v>
      </c>
      <c r="E200" s="58">
        <v>1322064.56</v>
      </c>
      <c r="F200" s="58">
        <v>627853.14</v>
      </c>
      <c r="G200" s="112">
        <f aca="true" t="shared" si="15" ref="G200:G221">PRODUCT(F200,1/E200,100)</f>
        <v>47.49035402628144</v>
      </c>
      <c r="H200" s="113">
        <f aca="true" t="shared" si="16" ref="H200:H221">F200-I200</f>
        <v>627853.14</v>
      </c>
      <c r="I200" s="67">
        <v>0</v>
      </c>
      <c r="J200" s="17"/>
      <c r="K200" s="18"/>
      <c r="L200" s="19"/>
      <c r="M200" s="19"/>
    </row>
    <row r="201" spans="1:13" ht="12.75" hidden="1">
      <c r="A201" s="74"/>
      <c r="B201" s="75"/>
      <c r="C201" s="76">
        <v>4307</v>
      </c>
      <c r="D201" s="77" t="s">
        <v>4</v>
      </c>
      <c r="E201" s="58">
        <v>24612.44</v>
      </c>
      <c r="F201" s="58">
        <v>292.5</v>
      </c>
      <c r="G201" s="112">
        <f>PRODUCT(F201,1/E201,100)</f>
        <v>1.1884234151510373</v>
      </c>
      <c r="H201" s="113">
        <f>F201-I201</f>
        <v>292.5</v>
      </c>
      <c r="I201" s="67">
        <v>0</v>
      </c>
      <c r="J201" s="17"/>
      <c r="K201" s="18"/>
      <c r="L201" s="19"/>
      <c r="M201" s="19"/>
    </row>
    <row r="202" spans="1:13" ht="12.75" hidden="1">
      <c r="A202" s="74"/>
      <c r="B202" s="75"/>
      <c r="C202" s="76">
        <v>4309</v>
      </c>
      <c r="D202" s="77" t="s">
        <v>4</v>
      </c>
      <c r="E202" s="58">
        <v>357.5</v>
      </c>
      <c r="F202" s="58">
        <v>357.5</v>
      </c>
      <c r="G202" s="112">
        <f t="shared" si="15"/>
        <v>100</v>
      </c>
      <c r="H202" s="113">
        <f t="shared" si="16"/>
        <v>357.5</v>
      </c>
      <c r="I202" s="67">
        <v>0</v>
      </c>
      <c r="J202" s="17"/>
      <c r="K202" s="18"/>
      <c r="L202" s="19"/>
      <c r="M202" s="19"/>
    </row>
    <row r="203" spans="1:13" ht="22.5" hidden="1">
      <c r="A203" s="74"/>
      <c r="B203" s="75"/>
      <c r="C203" s="76">
        <v>4360</v>
      </c>
      <c r="D203" s="77" t="s">
        <v>55</v>
      </c>
      <c r="E203" s="58">
        <v>34094</v>
      </c>
      <c r="F203" s="58">
        <v>14700.86</v>
      </c>
      <c r="G203" s="112">
        <f t="shared" si="15"/>
        <v>43.118613245732384</v>
      </c>
      <c r="H203" s="113">
        <f t="shared" si="16"/>
        <v>14700.86</v>
      </c>
      <c r="I203" s="67">
        <v>0</v>
      </c>
      <c r="J203" s="2"/>
      <c r="L203" s="19"/>
      <c r="M203" s="19"/>
    </row>
    <row r="204" spans="1:13" ht="12.75" hidden="1">
      <c r="A204" s="74"/>
      <c r="B204" s="75"/>
      <c r="C204" s="76">
        <v>4410</v>
      </c>
      <c r="D204" s="77" t="s">
        <v>45</v>
      </c>
      <c r="E204" s="58">
        <v>32152</v>
      </c>
      <c r="F204" s="58">
        <v>22535.39</v>
      </c>
      <c r="G204" s="112">
        <f t="shared" si="15"/>
        <v>70.09016546404578</v>
      </c>
      <c r="H204" s="113">
        <f t="shared" si="16"/>
        <v>22535.39</v>
      </c>
      <c r="I204" s="67">
        <v>0</v>
      </c>
      <c r="J204" s="2"/>
      <c r="L204" s="19"/>
      <c r="M204" s="19"/>
    </row>
    <row r="205" spans="1:13" ht="12.75" hidden="1">
      <c r="A205" s="74"/>
      <c r="B205" s="75"/>
      <c r="C205" s="76">
        <v>4430</v>
      </c>
      <c r="D205" s="77" t="s">
        <v>14</v>
      </c>
      <c r="E205" s="58">
        <v>12306</v>
      </c>
      <c r="F205" s="58">
        <v>1021.89</v>
      </c>
      <c r="G205" s="112">
        <f t="shared" si="15"/>
        <v>8.303998049731838</v>
      </c>
      <c r="H205" s="113">
        <f t="shared" si="16"/>
        <v>1021.89</v>
      </c>
      <c r="I205" s="67">
        <v>0</v>
      </c>
      <c r="J205" s="2"/>
      <c r="L205" s="17"/>
      <c r="M205" s="18"/>
    </row>
    <row r="206" spans="1:13" ht="22.5" hidden="1">
      <c r="A206" s="74"/>
      <c r="B206" s="75"/>
      <c r="C206" s="76">
        <v>4440</v>
      </c>
      <c r="D206" s="77" t="s">
        <v>46</v>
      </c>
      <c r="E206" s="58">
        <v>731189</v>
      </c>
      <c r="F206" s="58">
        <v>548392</v>
      </c>
      <c r="G206" s="112">
        <f t="shared" si="15"/>
        <v>75.00003419088634</v>
      </c>
      <c r="H206" s="113">
        <f t="shared" si="16"/>
        <v>548392</v>
      </c>
      <c r="I206" s="67">
        <v>0</v>
      </c>
      <c r="J206" s="2"/>
      <c r="L206" s="17"/>
      <c r="M206" s="18"/>
    </row>
    <row r="207" spans="1:13" ht="12.75" hidden="1">
      <c r="A207" s="74"/>
      <c r="B207" s="75"/>
      <c r="C207" s="76">
        <v>4530</v>
      </c>
      <c r="D207" s="77" t="s">
        <v>146</v>
      </c>
      <c r="E207" s="58">
        <v>600</v>
      </c>
      <c r="F207" s="58">
        <v>0</v>
      </c>
      <c r="G207" s="112">
        <f>PRODUCT(F207,1/E207,100)</f>
        <v>0</v>
      </c>
      <c r="H207" s="113">
        <f>F207-I207</f>
        <v>0</v>
      </c>
      <c r="I207" s="67">
        <v>0</v>
      </c>
      <c r="J207" s="2"/>
      <c r="L207" s="17"/>
      <c r="M207" s="18"/>
    </row>
    <row r="208" spans="1:13" ht="22.5" hidden="1">
      <c r="A208" s="74"/>
      <c r="B208" s="75"/>
      <c r="C208" s="76">
        <v>4700</v>
      </c>
      <c r="D208" s="77" t="s">
        <v>47</v>
      </c>
      <c r="E208" s="58">
        <v>6775</v>
      </c>
      <c r="F208" s="58">
        <v>5010.2</v>
      </c>
      <c r="G208" s="112">
        <f t="shared" si="15"/>
        <v>73.95129151291513</v>
      </c>
      <c r="H208" s="113">
        <f t="shared" si="16"/>
        <v>5010.2</v>
      </c>
      <c r="I208" s="67">
        <v>0</v>
      </c>
      <c r="J208" s="2"/>
      <c r="L208" s="17"/>
      <c r="M208" s="18"/>
    </row>
    <row r="209" spans="1:13" ht="22.5" hidden="1">
      <c r="A209" s="74"/>
      <c r="B209" s="75"/>
      <c r="C209" s="76">
        <v>6057</v>
      </c>
      <c r="D209" s="77" t="s">
        <v>24</v>
      </c>
      <c r="E209" s="58">
        <v>1027049.61</v>
      </c>
      <c r="F209" s="58">
        <v>16728</v>
      </c>
      <c r="G209" s="112">
        <f>PRODUCT(F209,1/E209,100)</f>
        <v>1.6287431334499995</v>
      </c>
      <c r="H209" s="113">
        <f>F209-I209</f>
        <v>0</v>
      </c>
      <c r="I209" s="67">
        <v>16728</v>
      </c>
      <c r="J209" s="2"/>
      <c r="L209" s="17"/>
      <c r="M209" s="18"/>
    </row>
    <row r="210" spans="1:13" ht="22.5" hidden="1">
      <c r="A210" s="74"/>
      <c r="B210" s="75"/>
      <c r="C210" s="76">
        <v>6059</v>
      </c>
      <c r="D210" s="77" t="s">
        <v>24</v>
      </c>
      <c r="E210" s="58">
        <v>749950.39</v>
      </c>
      <c r="F210" s="58">
        <v>2952</v>
      </c>
      <c r="G210" s="112">
        <f>PRODUCT(F210,1/E210,100)</f>
        <v>0.3936260370502641</v>
      </c>
      <c r="H210" s="113">
        <f>F210-I210</f>
        <v>0</v>
      </c>
      <c r="I210" s="67">
        <v>2952</v>
      </c>
      <c r="J210" s="2"/>
      <c r="L210" s="17"/>
      <c r="M210" s="18"/>
    </row>
    <row r="211" spans="1:13" ht="22.5" hidden="1">
      <c r="A211" s="74"/>
      <c r="B211" s="75"/>
      <c r="C211" s="76">
        <v>6067</v>
      </c>
      <c r="D211" s="77" t="s">
        <v>25</v>
      </c>
      <c r="E211" s="58">
        <v>12695</v>
      </c>
      <c r="F211" s="58">
        <v>12695</v>
      </c>
      <c r="G211" s="112">
        <f t="shared" si="15"/>
        <v>100</v>
      </c>
      <c r="H211" s="113">
        <f t="shared" si="16"/>
        <v>0</v>
      </c>
      <c r="I211" s="67">
        <v>12695</v>
      </c>
      <c r="J211" s="2"/>
      <c r="L211" s="17"/>
      <c r="M211" s="18"/>
    </row>
    <row r="212" spans="1:13" s="42" customFormat="1" ht="21" hidden="1">
      <c r="A212" s="71"/>
      <c r="B212" s="84">
        <v>80103</v>
      </c>
      <c r="C212" s="78"/>
      <c r="D212" s="79" t="s">
        <v>78</v>
      </c>
      <c r="E212" s="114">
        <f>SUM(E213:E220)</f>
        <v>1045901.96</v>
      </c>
      <c r="F212" s="114">
        <f>SUM(F213:F220)</f>
        <v>392119.56</v>
      </c>
      <c r="G212" s="114">
        <f t="shared" si="15"/>
        <v>37.49104361559854</v>
      </c>
      <c r="H212" s="114">
        <f t="shared" si="16"/>
        <v>392119.56</v>
      </c>
      <c r="I212" s="115">
        <f>SUM(I213:I220)</f>
        <v>0</v>
      </c>
      <c r="J212" s="41"/>
      <c r="L212" s="43"/>
      <c r="M212" s="44"/>
    </row>
    <row r="213" spans="1:10" ht="22.5" hidden="1">
      <c r="A213" s="74"/>
      <c r="B213" s="75"/>
      <c r="C213" s="76">
        <v>3020</v>
      </c>
      <c r="D213" s="77" t="s">
        <v>41</v>
      </c>
      <c r="E213" s="58">
        <v>36300</v>
      </c>
      <c r="F213" s="58">
        <v>13670.51</v>
      </c>
      <c r="G213" s="112">
        <f t="shared" si="15"/>
        <v>37.659807162534435</v>
      </c>
      <c r="H213" s="113">
        <f t="shared" si="16"/>
        <v>13670.51</v>
      </c>
      <c r="I213" s="67">
        <v>0</v>
      </c>
      <c r="J213" s="2"/>
    </row>
    <row r="214" spans="1:13" ht="22.5" hidden="1">
      <c r="A214" s="74"/>
      <c r="B214" s="75"/>
      <c r="C214" s="76">
        <v>4010</v>
      </c>
      <c r="D214" s="77" t="s">
        <v>42</v>
      </c>
      <c r="E214" s="58">
        <v>742448.83</v>
      </c>
      <c r="F214" s="58">
        <v>260474.68</v>
      </c>
      <c r="G214" s="112">
        <f t="shared" si="15"/>
        <v>35.08318276964623</v>
      </c>
      <c r="H214" s="113">
        <f t="shared" si="16"/>
        <v>260474.68</v>
      </c>
      <c r="I214" s="67">
        <v>0</v>
      </c>
      <c r="J214" s="2"/>
      <c r="L214" s="3">
        <v>742448.83</v>
      </c>
      <c r="M214" s="4">
        <v>260474.68</v>
      </c>
    </row>
    <row r="215" spans="1:13" ht="12.75" hidden="1">
      <c r="A215" s="74"/>
      <c r="B215" s="75"/>
      <c r="C215" s="76">
        <v>4040</v>
      </c>
      <c r="D215" s="77" t="s">
        <v>43</v>
      </c>
      <c r="E215" s="58">
        <v>40610.13</v>
      </c>
      <c r="F215" s="58">
        <v>40610.13</v>
      </c>
      <c r="G215" s="112">
        <f t="shared" si="15"/>
        <v>100</v>
      </c>
      <c r="H215" s="113">
        <f t="shared" si="16"/>
        <v>40610.13</v>
      </c>
      <c r="I215" s="67">
        <v>0</v>
      </c>
      <c r="J215" s="2"/>
      <c r="L215" s="3">
        <v>40610.13</v>
      </c>
      <c r="M215" s="4">
        <v>40610.13</v>
      </c>
    </row>
    <row r="216" spans="1:13" ht="12.75" hidden="1">
      <c r="A216" s="74"/>
      <c r="B216" s="75"/>
      <c r="C216" s="76">
        <v>4110</v>
      </c>
      <c r="D216" s="77" t="s">
        <v>10</v>
      </c>
      <c r="E216" s="58">
        <v>138320</v>
      </c>
      <c r="F216" s="58">
        <v>46375.09</v>
      </c>
      <c r="G216" s="112">
        <f t="shared" si="15"/>
        <v>33.527393001735106</v>
      </c>
      <c r="H216" s="113">
        <f t="shared" si="16"/>
        <v>46375.09</v>
      </c>
      <c r="I216" s="67">
        <v>0</v>
      </c>
      <c r="J216" s="2"/>
      <c r="L216" s="3">
        <v>138320</v>
      </c>
      <c r="M216" s="4">
        <v>46375.09</v>
      </c>
    </row>
    <row r="217" spans="1:13" ht="12.75" hidden="1">
      <c r="A217" s="74"/>
      <c r="B217" s="75"/>
      <c r="C217" s="76">
        <v>4120</v>
      </c>
      <c r="D217" s="77" t="s">
        <v>11</v>
      </c>
      <c r="E217" s="58">
        <v>19730</v>
      </c>
      <c r="F217" s="58">
        <v>4605.04</v>
      </c>
      <c r="G217" s="112">
        <f t="shared" si="15"/>
        <v>23.34029396857577</v>
      </c>
      <c r="H217" s="113">
        <f t="shared" si="16"/>
        <v>4605.04</v>
      </c>
      <c r="I217" s="67">
        <v>0</v>
      </c>
      <c r="J217" s="2"/>
      <c r="L217" s="3">
        <v>19730</v>
      </c>
      <c r="M217" s="4">
        <v>4605.04</v>
      </c>
    </row>
    <row r="218" spans="1:10" ht="12.75" hidden="1">
      <c r="A218" s="74"/>
      <c r="B218" s="75"/>
      <c r="C218" s="76">
        <v>4210</v>
      </c>
      <c r="D218" s="77" t="s">
        <v>13</v>
      </c>
      <c r="E218" s="58">
        <v>25000</v>
      </c>
      <c r="F218" s="58">
        <v>558.91</v>
      </c>
      <c r="G218" s="112">
        <f t="shared" si="15"/>
        <v>2.23564</v>
      </c>
      <c r="H218" s="113">
        <f t="shared" si="16"/>
        <v>558.91</v>
      </c>
      <c r="I218" s="67">
        <v>0</v>
      </c>
      <c r="J218" s="2"/>
    </row>
    <row r="219" spans="1:10" ht="22.5" hidden="1">
      <c r="A219" s="74"/>
      <c r="B219" s="75"/>
      <c r="C219" s="76">
        <v>4240</v>
      </c>
      <c r="D219" s="77" t="s">
        <v>77</v>
      </c>
      <c r="E219" s="58">
        <v>10000</v>
      </c>
      <c r="F219" s="58">
        <v>706.2</v>
      </c>
      <c r="G219" s="112">
        <f t="shared" si="15"/>
        <v>7.062</v>
      </c>
      <c r="H219" s="113">
        <f t="shared" si="16"/>
        <v>706.2</v>
      </c>
      <c r="I219" s="67">
        <v>0</v>
      </c>
      <c r="J219" s="2"/>
    </row>
    <row r="220" spans="1:10" ht="22.5" hidden="1">
      <c r="A220" s="74"/>
      <c r="B220" s="75"/>
      <c r="C220" s="76">
        <v>4440</v>
      </c>
      <c r="D220" s="77" t="s">
        <v>46</v>
      </c>
      <c r="E220" s="58">
        <v>33493</v>
      </c>
      <c r="F220" s="58">
        <v>25119</v>
      </c>
      <c r="G220" s="112">
        <f t="shared" si="15"/>
        <v>74.99776072612188</v>
      </c>
      <c r="H220" s="113">
        <f t="shared" si="16"/>
        <v>25119</v>
      </c>
      <c r="I220" s="67">
        <v>0</v>
      </c>
      <c r="J220" s="2"/>
    </row>
    <row r="221" spans="1:10" s="42" customFormat="1" ht="12.75" hidden="1">
      <c r="A221" s="71"/>
      <c r="B221" s="84">
        <v>80104</v>
      </c>
      <c r="C221" s="78"/>
      <c r="D221" s="79" t="s">
        <v>79</v>
      </c>
      <c r="E221" s="114">
        <f>SUM(E222:E249)</f>
        <v>11494216.729999999</v>
      </c>
      <c r="F221" s="114">
        <f>SUM(F222:F249)</f>
        <v>5955840.949999998</v>
      </c>
      <c r="G221" s="114">
        <f t="shared" si="15"/>
        <v>51.81597919982842</v>
      </c>
      <c r="H221" s="114">
        <f t="shared" si="16"/>
        <v>4696712.569999998</v>
      </c>
      <c r="I221" s="115">
        <f>SUM(I222:I249)</f>
        <v>1259128.38</v>
      </c>
      <c r="J221" s="41"/>
    </row>
    <row r="222" spans="1:11" ht="56.25" hidden="1">
      <c r="A222" s="74"/>
      <c r="B222" s="75"/>
      <c r="C222" s="76">
        <v>2310</v>
      </c>
      <c r="D222" s="77" t="s">
        <v>17</v>
      </c>
      <c r="E222" s="58">
        <v>1285000</v>
      </c>
      <c r="F222" s="58">
        <v>640894.26</v>
      </c>
      <c r="G222" s="112">
        <f>PRODUCT(K222,1/J222,100)</f>
        <v>49.87503968871596</v>
      </c>
      <c r="H222" s="113">
        <f>K222-I222</f>
        <v>640894.26</v>
      </c>
      <c r="I222" s="67">
        <v>0</v>
      </c>
      <c r="J222" s="25">
        <v>1285000</v>
      </c>
      <c r="K222" s="4">
        <v>640894.26</v>
      </c>
    </row>
    <row r="223" spans="1:11" ht="33.75" hidden="1">
      <c r="A223" s="74"/>
      <c r="B223" s="75"/>
      <c r="C223" s="76">
        <v>2540</v>
      </c>
      <c r="D223" s="77" t="s">
        <v>75</v>
      </c>
      <c r="E223" s="60">
        <v>4323000</v>
      </c>
      <c r="F223" s="60">
        <v>2157796.3</v>
      </c>
      <c r="G223" s="112">
        <f>PRODUCT(K223,1/J223,100)</f>
        <v>49.91432569974555</v>
      </c>
      <c r="H223" s="113">
        <f>K223-I223</f>
        <v>2157796.3</v>
      </c>
      <c r="I223" s="67">
        <v>0</v>
      </c>
      <c r="J223" s="56">
        <v>4323000</v>
      </c>
      <c r="K223" s="7">
        <v>2157796.3</v>
      </c>
    </row>
    <row r="224" spans="1:11" ht="22.5" hidden="1">
      <c r="A224" s="74"/>
      <c r="B224" s="75"/>
      <c r="C224" s="76">
        <v>3020</v>
      </c>
      <c r="D224" s="77" t="s">
        <v>41</v>
      </c>
      <c r="E224" s="58">
        <v>128000</v>
      </c>
      <c r="F224" s="58">
        <v>56659.32</v>
      </c>
      <c r="G224" s="112">
        <f>PRODUCT(F224,1/E224,100)</f>
        <v>44.26509375</v>
      </c>
      <c r="H224" s="112">
        <f>F224-I224</f>
        <v>56659.32</v>
      </c>
      <c r="I224" s="67">
        <v>0</v>
      </c>
      <c r="J224" s="20"/>
      <c r="K224" s="19"/>
    </row>
    <row r="225" spans="1:13" ht="22.5" hidden="1">
      <c r="A225" s="74"/>
      <c r="B225" s="75"/>
      <c r="C225" s="76">
        <v>4010</v>
      </c>
      <c r="D225" s="77" t="s">
        <v>42</v>
      </c>
      <c r="E225" s="58">
        <v>2235589</v>
      </c>
      <c r="F225" s="58">
        <v>1096829</v>
      </c>
      <c r="G225" s="112">
        <f>PRODUCT(F225,1/E225,100)</f>
        <v>49.06219345326892</v>
      </c>
      <c r="H225" s="113">
        <f>F225-I225</f>
        <v>1096829</v>
      </c>
      <c r="I225" s="67">
        <v>0</v>
      </c>
      <c r="J225" s="17"/>
      <c r="K225" s="18"/>
      <c r="L225" s="3">
        <v>2235589</v>
      </c>
      <c r="M225" s="4">
        <v>1096829</v>
      </c>
    </row>
    <row r="226" spans="1:15" ht="22.5" hidden="1">
      <c r="A226" s="74"/>
      <c r="B226" s="75"/>
      <c r="C226" s="76">
        <v>4017</v>
      </c>
      <c r="D226" s="77" t="s">
        <v>42</v>
      </c>
      <c r="E226" s="58">
        <v>62713.51</v>
      </c>
      <c r="F226" s="58">
        <v>0</v>
      </c>
      <c r="G226" s="112">
        <f>PRODUCT(F226,1/E226,100)</f>
        <v>0</v>
      </c>
      <c r="H226" s="113">
        <f>F226-I226</f>
        <v>0</v>
      </c>
      <c r="I226" s="67">
        <v>0</v>
      </c>
      <c r="J226" s="17"/>
      <c r="K226" s="18"/>
      <c r="L226" s="3">
        <v>62713.51</v>
      </c>
      <c r="M226" s="4">
        <v>0</v>
      </c>
      <c r="N226" s="3">
        <v>62713.51</v>
      </c>
      <c r="O226" s="4">
        <v>0</v>
      </c>
    </row>
    <row r="227" spans="1:13" ht="12.75" hidden="1">
      <c r="A227" s="74"/>
      <c r="B227" s="75"/>
      <c r="C227" s="76">
        <v>4040</v>
      </c>
      <c r="D227" s="77" t="s">
        <v>43</v>
      </c>
      <c r="E227" s="58">
        <v>160296.78</v>
      </c>
      <c r="F227" s="58">
        <v>160296.78</v>
      </c>
      <c r="G227" s="125">
        <f>PRODUCT(F227,1/E227,100)</f>
        <v>100</v>
      </c>
      <c r="H227" s="125">
        <f>F227-I227</f>
        <v>160296.78</v>
      </c>
      <c r="I227" s="67">
        <v>0</v>
      </c>
      <c r="J227" s="20"/>
      <c r="K227" s="19"/>
      <c r="L227" s="3">
        <v>160296.78</v>
      </c>
      <c r="M227" s="4">
        <v>160296.78</v>
      </c>
    </row>
    <row r="228" spans="1:13" ht="12.75" hidden="1">
      <c r="A228" s="74"/>
      <c r="B228" s="75"/>
      <c r="C228" s="76">
        <v>4110</v>
      </c>
      <c r="D228" s="77" t="s">
        <v>10</v>
      </c>
      <c r="E228" s="58">
        <v>438000</v>
      </c>
      <c r="F228" s="58">
        <v>196446.43</v>
      </c>
      <c r="G228" s="125">
        <f aca="true" t="shared" si="17" ref="G228:G254">PRODUCT(F228,1/E228,100)</f>
        <v>44.85078310502283</v>
      </c>
      <c r="H228" s="125">
        <f aca="true" t="shared" si="18" ref="H228:H254">F228-I228</f>
        <v>196446.43</v>
      </c>
      <c r="I228" s="67">
        <v>0</v>
      </c>
      <c r="J228" s="20"/>
      <c r="K228" s="19"/>
      <c r="L228" s="3">
        <v>438000</v>
      </c>
      <c r="M228" s="4">
        <v>196446.43</v>
      </c>
    </row>
    <row r="229" spans="1:15" ht="12.75" hidden="1">
      <c r="A229" s="74"/>
      <c r="B229" s="75"/>
      <c r="C229" s="76">
        <v>4119</v>
      </c>
      <c r="D229" s="77" t="s">
        <v>10</v>
      </c>
      <c r="E229" s="58">
        <v>4320</v>
      </c>
      <c r="F229" s="58">
        <v>1296</v>
      </c>
      <c r="G229" s="125">
        <f>PRODUCT(F229,1/E229,100)</f>
        <v>30</v>
      </c>
      <c r="H229" s="125">
        <f>F229-I229</f>
        <v>1296</v>
      </c>
      <c r="I229" s="67">
        <v>0</v>
      </c>
      <c r="J229" s="20"/>
      <c r="K229" s="19"/>
      <c r="L229" s="3">
        <v>4320</v>
      </c>
      <c r="M229" s="4">
        <v>1296</v>
      </c>
      <c r="N229" s="3">
        <v>4320</v>
      </c>
      <c r="O229" s="4">
        <v>1296</v>
      </c>
    </row>
    <row r="230" spans="1:13" ht="12.75" hidden="1">
      <c r="A230" s="74"/>
      <c r="B230" s="75"/>
      <c r="C230" s="76">
        <v>4120</v>
      </c>
      <c r="D230" s="77" t="s">
        <v>11</v>
      </c>
      <c r="E230" s="58">
        <v>68500</v>
      </c>
      <c r="F230" s="58">
        <v>19473.81</v>
      </c>
      <c r="G230" s="125">
        <f t="shared" si="17"/>
        <v>28.4289197080292</v>
      </c>
      <c r="H230" s="125">
        <f t="shared" si="18"/>
        <v>19473.81</v>
      </c>
      <c r="I230" s="67">
        <v>0</v>
      </c>
      <c r="J230" s="20"/>
      <c r="K230" s="19"/>
      <c r="L230" s="3">
        <v>68500</v>
      </c>
      <c r="M230" s="4">
        <v>19473.81</v>
      </c>
    </row>
    <row r="231" spans="1:15" ht="12.75" hidden="1">
      <c r="A231" s="74"/>
      <c r="B231" s="75"/>
      <c r="C231" s="76">
        <v>4129</v>
      </c>
      <c r="D231" s="77" t="s">
        <v>11</v>
      </c>
      <c r="E231" s="58">
        <v>392</v>
      </c>
      <c r="F231" s="58">
        <v>117.6</v>
      </c>
      <c r="G231" s="125">
        <f>PRODUCT(F231,1/E231,100)</f>
        <v>30</v>
      </c>
      <c r="H231" s="125">
        <f>F231-I231</f>
        <v>117.6</v>
      </c>
      <c r="I231" s="67">
        <v>0</v>
      </c>
      <c r="J231" s="20"/>
      <c r="K231" s="19"/>
      <c r="L231" s="3">
        <v>392</v>
      </c>
      <c r="M231" s="4">
        <v>117.6</v>
      </c>
      <c r="N231" s="3">
        <v>392</v>
      </c>
      <c r="O231" s="4">
        <v>117.6</v>
      </c>
    </row>
    <row r="232" spans="1:15" ht="12.75" hidden="1">
      <c r="A232" s="74"/>
      <c r="B232" s="75"/>
      <c r="C232" s="76">
        <v>4170</v>
      </c>
      <c r="D232" s="77" t="s">
        <v>12</v>
      </c>
      <c r="E232" s="58">
        <v>27840</v>
      </c>
      <c r="F232" s="58">
        <v>7004.38</v>
      </c>
      <c r="G232" s="125">
        <f t="shared" si="17"/>
        <v>25.159410919540232</v>
      </c>
      <c r="H232" s="125">
        <f t="shared" si="18"/>
        <v>7004.38</v>
      </c>
      <c r="I232" s="67">
        <v>0</v>
      </c>
      <c r="J232" s="20"/>
      <c r="K232" s="19"/>
      <c r="L232" s="3">
        <v>27840</v>
      </c>
      <c r="M232" s="4">
        <v>7004.38</v>
      </c>
      <c r="N232" s="19"/>
      <c r="O232" s="19"/>
    </row>
    <row r="233" spans="1:15" ht="12.75" hidden="1">
      <c r="A233" s="74"/>
      <c r="B233" s="75"/>
      <c r="C233" s="76">
        <v>4177</v>
      </c>
      <c r="D233" s="77" t="s">
        <v>12</v>
      </c>
      <c r="E233" s="58">
        <v>9943.69</v>
      </c>
      <c r="F233" s="58">
        <v>2494.1</v>
      </c>
      <c r="G233" s="125">
        <f>PRODUCT(F233,1/E233,100)</f>
        <v>25.08223808264336</v>
      </c>
      <c r="H233" s="125">
        <f>F233-I233</f>
        <v>2494.1</v>
      </c>
      <c r="I233" s="67">
        <v>0</v>
      </c>
      <c r="J233" s="20"/>
      <c r="K233" s="19"/>
      <c r="L233" s="3">
        <v>9943.69</v>
      </c>
      <c r="M233" s="4">
        <v>2494.1</v>
      </c>
      <c r="N233" s="3">
        <v>9943.69</v>
      </c>
      <c r="O233" s="4">
        <v>2494.1</v>
      </c>
    </row>
    <row r="234" spans="1:15" ht="12.75" hidden="1">
      <c r="A234" s="74"/>
      <c r="B234" s="75"/>
      <c r="C234" s="76">
        <v>4179</v>
      </c>
      <c r="D234" s="77" t="s">
        <v>12</v>
      </c>
      <c r="E234" s="58">
        <v>23769.07</v>
      </c>
      <c r="F234" s="58">
        <v>9100</v>
      </c>
      <c r="G234" s="125">
        <f>PRODUCT(F234,1/E234,100)</f>
        <v>38.28504859466525</v>
      </c>
      <c r="H234" s="125">
        <f>F234-I234</f>
        <v>9100</v>
      </c>
      <c r="I234" s="67">
        <v>0</v>
      </c>
      <c r="J234" s="20"/>
      <c r="K234" s="19"/>
      <c r="L234" s="3">
        <v>23769.07</v>
      </c>
      <c r="M234" s="4">
        <v>9100</v>
      </c>
      <c r="N234" s="3">
        <v>23769.07</v>
      </c>
      <c r="O234" s="4">
        <v>9100</v>
      </c>
    </row>
    <row r="235" spans="1:15" ht="12.75" hidden="1">
      <c r="A235" s="74"/>
      <c r="B235" s="75"/>
      <c r="C235" s="76">
        <v>4210</v>
      </c>
      <c r="D235" s="77" t="s">
        <v>13</v>
      </c>
      <c r="E235" s="58">
        <v>162500</v>
      </c>
      <c r="F235" s="58">
        <v>52816.42</v>
      </c>
      <c r="G235" s="125">
        <f t="shared" si="17"/>
        <v>32.50241230769231</v>
      </c>
      <c r="H235" s="125">
        <f>F235-I235</f>
        <v>52816.42</v>
      </c>
      <c r="I235" s="67">
        <v>0</v>
      </c>
      <c r="J235" s="20"/>
      <c r="K235" s="19"/>
      <c r="L235" s="23"/>
      <c r="M235" s="24"/>
      <c r="N235" s="19"/>
      <c r="O235" s="19"/>
    </row>
    <row r="236" spans="1:15" ht="12.75" hidden="1">
      <c r="A236" s="74"/>
      <c r="B236" s="75"/>
      <c r="C236" s="76">
        <v>4217</v>
      </c>
      <c r="D236" s="77" t="s">
        <v>13</v>
      </c>
      <c r="E236" s="58">
        <v>88735.53</v>
      </c>
      <c r="F236" s="58">
        <v>7679.9</v>
      </c>
      <c r="G236" s="125">
        <f>PRODUCT(F236,1/E236,100)</f>
        <v>8.6548195519878</v>
      </c>
      <c r="H236" s="125">
        <f>F236-I236</f>
        <v>7679.9</v>
      </c>
      <c r="I236" s="67">
        <v>0</v>
      </c>
      <c r="J236" s="20"/>
      <c r="K236" s="19"/>
      <c r="L236" s="23"/>
      <c r="M236" s="24"/>
      <c r="N236" s="19"/>
      <c r="O236" s="19"/>
    </row>
    <row r="237" spans="1:15" ht="12.75" hidden="1">
      <c r="A237" s="74"/>
      <c r="B237" s="75"/>
      <c r="C237" s="76">
        <v>4220</v>
      </c>
      <c r="D237" s="77" t="s">
        <v>53</v>
      </c>
      <c r="E237" s="58">
        <v>4237</v>
      </c>
      <c r="F237" s="58">
        <v>801.6</v>
      </c>
      <c r="G237" s="125">
        <f t="shared" si="17"/>
        <v>18.91904649516167</v>
      </c>
      <c r="H237" s="125">
        <f t="shared" si="18"/>
        <v>801.6</v>
      </c>
      <c r="I237" s="67">
        <v>0</v>
      </c>
      <c r="J237" s="20"/>
      <c r="K237" s="19"/>
      <c r="L237" s="17"/>
      <c r="M237" s="18"/>
      <c r="N237" s="17"/>
      <c r="O237" s="18"/>
    </row>
    <row r="238" spans="1:15" ht="22.5" hidden="1">
      <c r="A238" s="74"/>
      <c r="B238" s="75"/>
      <c r="C238" s="76">
        <v>4240</v>
      </c>
      <c r="D238" s="77" t="s">
        <v>77</v>
      </c>
      <c r="E238" s="58">
        <v>18400</v>
      </c>
      <c r="F238" s="58">
        <v>7397.92</v>
      </c>
      <c r="G238" s="125">
        <f t="shared" si="17"/>
        <v>40.206086956521744</v>
      </c>
      <c r="H238" s="125">
        <f>F238-I238</f>
        <v>7397.92</v>
      </c>
      <c r="I238" s="67">
        <v>0</v>
      </c>
      <c r="J238" s="20"/>
      <c r="K238" s="19"/>
      <c r="L238" s="23"/>
      <c r="M238" s="24"/>
      <c r="N238" s="19"/>
      <c r="O238" s="19"/>
    </row>
    <row r="239" spans="1:15" ht="12.75" hidden="1">
      <c r="A239" s="74"/>
      <c r="B239" s="75"/>
      <c r="C239" s="76">
        <v>4260</v>
      </c>
      <c r="D239" s="77" t="s">
        <v>28</v>
      </c>
      <c r="E239" s="58">
        <v>186000</v>
      </c>
      <c r="F239" s="58">
        <v>68164.61</v>
      </c>
      <c r="G239" s="125">
        <f t="shared" si="17"/>
        <v>36.647639784946236</v>
      </c>
      <c r="H239" s="125">
        <f t="shared" si="18"/>
        <v>68164.61</v>
      </c>
      <c r="I239" s="67">
        <v>0</v>
      </c>
      <c r="J239" s="20"/>
      <c r="K239" s="19"/>
      <c r="L239" s="17"/>
      <c r="M239" s="18"/>
      <c r="N239" s="17"/>
      <c r="O239" s="18"/>
    </row>
    <row r="240" spans="1:15" ht="12.75" hidden="1">
      <c r="A240" s="74"/>
      <c r="B240" s="75"/>
      <c r="C240" s="76">
        <v>4270</v>
      </c>
      <c r="D240" s="77" t="s">
        <v>23</v>
      </c>
      <c r="E240" s="58">
        <v>40000</v>
      </c>
      <c r="F240" s="58">
        <v>0</v>
      </c>
      <c r="G240" s="125">
        <f>PRODUCT(F240,1/E240,100)</f>
        <v>0</v>
      </c>
      <c r="H240" s="125">
        <f>F240-I240</f>
        <v>0</v>
      </c>
      <c r="I240" s="67">
        <v>0</v>
      </c>
      <c r="J240" s="20"/>
      <c r="K240" s="19"/>
      <c r="L240" s="17"/>
      <c r="M240" s="18"/>
      <c r="N240" s="17"/>
      <c r="O240" s="18"/>
    </row>
    <row r="241" spans="1:15" ht="12.75" hidden="1">
      <c r="A241" s="74"/>
      <c r="B241" s="75"/>
      <c r="C241" s="76">
        <v>4280</v>
      </c>
      <c r="D241" s="77" t="s">
        <v>54</v>
      </c>
      <c r="E241" s="58">
        <v>2594</v>
      </c>
      <c r="F241" s="58">
        <v>1848</v>
      </c>
      <c r="G241" s="125">
        <f t="shared" si="17"/>
        <v>71.24132613723978</v>
      </c>
      <c r="H241" s="125">
        <f>F241-I241</f>
        <v>1848</v>
      </c>
      <c r="I241" s="67">
        <v>0</v>
      </c>
      <c r="J241" s="20"/>
      <c r="K241" s="19"/>
      <c r="L241" s="17"/>
      <c r="M241" s="18"/>
      <c r="N241" s="19"/>
      <c r="O241" s="19"/>
    </row>
    <row r="242" spans="1:15" ht="12.75" hidden="1">
      <c r="A242" s="74"/>
      <c r="B242" s="75"/>
      <c r="C242" s="76">
        <v>4300</v>
      </c>
      <c r="D242" s="77" t="s">
        <v>4</v>
      </c>
      <c r="E242" s="58">
        <v>245518.93</v>
      </c>
      <c r="F242" s="58">
        <v>99619.71</v>
      </c>
      <c r="G242" s="125">
        <f t="shared" si="17"/>
        <v>40.57516461154339</v>
      </c>
      <c r="H242" s="125">
        <f t="shared" si="18"/>
        <v>99619.71</v>
      </c>
      <c r="I242" s="67">
        <v>0</v>
      </c>
      <c r="J242" s="20"/>
      <c r="K242" s="19"/>
      <c r="L242" s="17"/>
      <c r="M242" s="18"/>
      <c r="N242" s="17"/>
      <c r="O242" s="18"/>
    </row>
    <row r="243" spans="1:11" ht="22.5" hidden="1">
      <c r="A243" s="74"/>
      <c r="B243" s="75"/>
      <c r="C243" s="76">
        <v>4360</v>
      </c>
      <c r="D243" s="77" t="s">
        <v>55</v>
      </c>
      <c r="E243" s="58">
        <v>10000</v>
      </c>
      <c r="F243" s="58">
        <v>4882.29</v>
      </c>
      <c r="G243" s="125">
        <f t="shared" si="17"/>
        <v>48.822900000000004</v>
      </c>
      <c r="H243" s="125">
        <f>F243-I243</f>
        <v>4882.29</v>
      </c>
      <c r="I243" s="67">
        <v>0</v>
      </c>
      <c r="J243" s="20"/>
      <c r="K243" s="19"/>
    </row>
    <row r="244" spans="1:15" ht="12.75" hidden="1">
      <c r="A244" s="74"/>
      <c r="B244" s="75"/>
      <c r="C244" s="76">
        <v>4410</v>
      </c>
      <c r="D244" s="77" t="s">
        <v>45</v>
      </c>
      <c r="E244" s="58">
        <v>5000</v>
      </c>
      <c r="F244" s="58">
        <v>1928.95</v>
      </c>
      <c r="G244" s="125">
        <f t="shared" si="17"/>
        <v>38.579</v>
      </c>
      <c r="H244" s="125">
        <f t="shared" si="18"/>
        <v>1928.95</v>
      </c>
      <c r="I244" s="67">
        <v>0</v>
      </c>
      <c r="J244" s="20"/>
      <c r="K244" s="19"/>
      <c r="N244" s="14"/>
      <c r="O244" s="15"/>
    </row>
    <row r="245" spans="1:11" ht="12.75" hidden="1">
      <c r="A245" s="74"/>
      <c r="B245" s="75"/>
      <c r="C245" s="76">
        <v>4430</v>
      </c>
      <c r="D245" s="77" t="s">
        <v>14</v>
      </c>
      <c r="E245" s="58">
        <v>5191.22</v>
      </c>
      <c r="F245" s="58">
        <v>395.44</v>
      </c>
      <c r="G245" s="125">
        <f t="shared" si="17"/>
        <v>7.6174772018908845</v>
      </c>
      <c r="H245" s="125">
        <f t="shared" si="18"/>
        <v>395.44</v>
      </c>
      <c r="I245" s="67">
        <v>0</v>
      </c>
      <c r="J245" s="20"/>
      <c r="K245" s="19"/>
    </row>
    <row r="246" spans="1:11" ht="22.5" hidden="1">
      <c r="A246" s="74"/>
      <c r="B246" s="75"/>
      <c r="C246" s="76">
        <v>4440</v>
      </c>
      <c r="D246" s="77" t="s">
        <v>46</v>
      </c>
      <c r="E246" s="58">
        <v>134306</v>
      </c>
      <c r="F246" s="58">
        <v>100730</v>
      </c>
      <c r="G246" s="125">
        <f t="shared" si="17"/>
        <v>75.00037228418685</v>
      </c>
      <c r="H246" s="125">
        <f t="shared" si="18"/>
        <v>100730</v>
      </c>
      <c r="I246" s="67">
        <v>0</v>
      </c>
      <c r="J246" s="20"/>
      <c r="K246" s="19"/>
    </row>
    <row r="247" spans="1:11" ht="22.5" hidden="1">
      <c r="A247" s="74"/>
      <c r="B247" s="75"/>
      <c r="C247" s="76">
        <v>4700</v>
      </c>
      <c r="D247" s="77" t="s">
        <v>47</v>
      </c>
      <c r="E247" s="58">
        <v>3000</v>
      </c>
      <c r="F247" s="58">
        <v>2039.75</v>
      </c>
      <c r="G247" s="125">
        <f t="shared" si="17"/>
        <v>67.99166666666666</v>
      </c>
      <c r="H247" s="125">
        <f t="shared" si="18"/>
        <v>2039.75</v>
      </c>
      <c r="I247" s="67">
        <v>0</v>
      </c>
      <c r="J247" s="20"/>
      <c r="K247" s="19"/>
    </row>
    <row r="248" spans="1:11" ht="22.5" hidden="1">
      <c r="A248" s="74"/>
      <c r="B248" s="75"/>
      <c r="C248" s="76">
        <v>6057</v>
      </c>
      <c r="D248" s="77" t="s">
        <v>24</v>
      </c>
      <c r="E248" s="58">
        <v>848541.94</v>
      </c>
      <c r="F248" s="58">
        <v>839723.72</v>
      </c>
      <c r="G248" s="125">
        <f>PRODUCT(F248,1/E248,100)</f>
        <v>98.96077971113603</v>
      </c>
      <c r="H248" s="125">
        <f>F248-I248</f>
        <v>0</v>
      </c>
      <c r="I248" s="67">
        <v>839723.72</v>
      </c>
      <c r="J248" s="20"/>
      <c r="K248" s="19"/>
    </row>
    <row r="249" spans="1:11" ht="22.5" hidden="1">
      <c r="A249" s="74"/>
      <c r="B249" s="75"/>
      <c r="C249" s="76">
        <v>6059</v>
      </c>
      <c r="D249" s="77" t="s">
        <v>24</v>
      </c>
      <c r="E249" s="58">
        <v>972828.06</v>
      </c>
      <c r="F249" s="58">
        <v>419404.66</v>
      </c>
      <c r="G249" s="125">
        <f t="shared" si="17"/>
        <v>43.111899958971165</v>
      </c>
      <c r="H249" s="125">
        <f t="shared" si="18"/>
        <v>0</v>
      </c>
      <c r="I249" s="67">
        <v>419404.66</v>
      </c>
      <c r="J249" s="20"/>
      <c r="K249" s="19"/>
    </row>
    <row r="250" spans="1:11" s="42" customFormat="1" ht="12.75" hidden="1">
      <c r="A250" s="71"/>
      <c r="B250" s="84">
        <v>80110</v>
      </c>
      <c r="C250" s="78"/>
      <c r="D250" s="79" t="s">
        <v>80</v>
      </c>
      <c r="E250" s="114">
        <f>SUM(E251:E256)</f>
        <v>1980638.12</v>
      </c>
      <c r="F250" s="114">
        <f>SUM(F251:F256)</f>
        <v>857332.8099999999</v>
      </c>
      <c r="G250" s="114">
        <f t="shared" si="17"/>
        <v>43.28568663517392</v>
      </c>
      <c r="H250" s="114">
        <f t="shared" si="18"/>
        <v>857332.8099999999</v>
      </c>
      <c r="I250" s="115">
        <f>SUM(I251:I256)</f>
        <v>0</v>
      </c>
      <c r="J250" s="46"/>
      <c r="K250" s="45"/>
    </row>
    <row r="251" spans="1:11" ht="22.5" hidden="1">
      <c r="A251" s="74"/>
      <c r="B251" s="75"/>
      <c r="C251" s="76">
        <v>3020</v>
      </c>
      <c r="D251" s="77" t="s">
        <v>41</v>
      </c>
      <c r="E251" s="58">
        <v>100500</v>
      </c>
      <c r="F251" s="58">
        <v>42492.04</v>
      </c>
      <c r="G251" s="125">
        <f t="shared" si="17"/>
        <v>42.2806368159204</v>
      </c>
      <c r="H251" s="125">
        <f t="shared" si="18"/>
        <v>42492.04</v>
      </c>
      <c r="I251" s="67">
        <v>0</v>
      </c>
      <c r="J251" s="20"/>
      <c r="K251" s="19"/>
    </row>
    <row r="252" spans="1:13" ht="22.5" hidden="1">
      <c r="A252" s="74"/>
      <c r="B252" s="75"/>
      <c r="C252" s="76">
        <v>4010</v>
      </c>
      <c r="D252" s="77" t="s">
        <v>42</v>
      </c>
      <c r="E252" s="58">
        <v>1407057</v>
      </c>
      <c r="F252" s="58">
        <v>552007.07</v>
      </c>
      <c r="G252" s="125">
        <f t="shared" si="17"/>
        <v>39.231322540593595</v>
      </c>
      <c r="H252" s="125">
        <f t="shared" si="18"/>
        <v>552007.07</v>
      </c>
      <c r="I252" s="67">
        <v>0</v>
      </c>
      <c r="J252" s="20"/>
      <c r="K252" s="19"/>
      <c r="L252" s="3">
        <v>1407057</v>
      </c>
      <c r="M252" s="4">
        <v>552007.07</v>
      </c>
    </row>
    <row r="253" spans="1:13" ht="12.75" hidden="1">
      <c r="A253" s="74"/>
      <c r="B253" s="75"/>
      <c r="C253" s="76">
        <v>4040</v>
      </c>
      <c r="D253" s="77" t="s">
        <v>43</v>
      </c>
      <c r="E253" s="58">
        <v>95057.12</v>
      </c>
      <c r="F253" s="58">
        <v>95057.12</v>
      </c>
      <c r="G253" s="125">
        <f t="shared" si="17"/>
        <v>100</v>
      </c>
      <c r="H253" s="125">
        <f t="shared" si="18"/>
        <v>95057.12</v>
      </c>
      <c r="I253" s="67">
        <v>0</v>
      </c>
      <c r="J253" s="20"/>
      <c r="K253" s="19"/>
      <c r="L253" s="3">
        <v>95057.12</v>
      </c>
      <c r="M253" s="4">
        <v>95057.12</v>
      </c>
    </row>
    <row r="254" spans="1:13" ht="12.75" hidden="1">
      <c r="A254" s="74"/>
      <c r="B254" s="75"/>
      <c r="C254" s="76">
        <v>4110</v>
      </c>
      <c r="D254" s="77" t="s">
        <v>10</v>
      </c>
      <c r="E254" s="58">
        <v>271019</v>
      </c>
      <c r="F254" s="58">
        <v>105146.23</v>
      </c>
      <c r="G254" s="112">
        <f t="shared" si="17"/>
        <v>38.79662680476276</v>
      </c>
      <c r="H254" s="113">
        <f t="shared" si="18"/>
        <v>105146.23</v>
      </c>
      <c r="I254" s="67">
        <v>0</v>
      </c>
      <c r="J254" s="20"/>
      <c r="K254" s="19"/>
      <c r="L254" s="3">
        <v>271019</v>
      </c>
      <c r="M254" s="4">
        <v>105146.23</v>
      </c>
    </row>
    <row r="255" spans="1:13" ht="12.75" hidden="1">
      <c r="A255" s="74"/>
      <c r="B255" s="75"/>
      <c r="C255" s="76">
        <v>4120</v>
      </c>
      <c r="D255" s="77" t="s">
        <v>11</v>
      </c>
      <c r="E255" s="58">
        <v>38626</v>
      </c>
      <c r="F255" s="58">
        <v>11346.35</v>
      </c>
      <c r="G255" s="112">
        <f>PRODUCT(F255,1/E255,100)</f>
        <v>29.374902915134882</v>
      </c>
      <c r="H255" s="113">
        <f>F255-I255</f>
        <v>11346.35</v>
      </c>
      <c r="I255" s="67">
        <v>0</v>
      </c>
      <c r="J255" s="20"/>
      <c r="K255" s="19"/>
      <c r="L255" s="3">
        <v>38626</v>
      </c>
      <c r="M255" s="4">
        <v>11346.35</v>
      </c>
    </row>
    <row r="256" spans="1:11" ht="22.5" hidden="1">
      <c r="A256" s="74"/>
      <c r="B256" s="75"/>
      <c r="C256" s="76">
        <v>4440</v>
      </c>
      <c r="D256" s="77" t="s">
        <v>46</v>
      </c>
      <c r="E256" s="58">
        <v>68379</v>
      </c>
      <c r="F256" s="58">
        <v>51284</v>
      </c>
      <c r="G256" s="112">
        <f aca="true" t="shared" si="19" ref="G256:G269">PRODUCT(F256,1/E256,100)</f>
        <v>74.9996343906755</v>
      </c>
      <c r="H256" s="113">
        <f aca="true" t="shared" si="20" ref="H256:H269">F256-I256</f>
        <v>51284</v>
      </c>
      <c r="I256" s="67">
        <v>0</v>
      </c>
      <c r="J256" s="20"/>
      <c r="K256" s="19"/>
    </row>
    <row r="257" spans="1:13" s="42" customFormat="1" ht="12.75" hidden="1">
      <c r="A257" s="71"/>
      <c r="B257" s="84">
        <v>80113</v>
      </c>
      <c r="C257" s="78"/>
      <c r="D257" s="79" t="s">
        <v>81</v>
      </c>
      <c r="E257" s="114">
        <f>SUM(E258:E273)</f>
        <v>1071585</v>
      </c>
      <c r="F257" s="114">
        <f>SUM(F258:F273)</f>
        <v>416218.42000000004</v>
      </c>
      <c r="G257" s="114">
        <f t="shared" si="19"/>
        <v>38.841381691606365</v>
      </c>
      <c r="H257" s="114">
        <f t="shared" si="20"/>
        <v>416218.42000000004</v>
      </c>
      <c r="I257" s="115">
        <f>SUM(I258:I273)</f>
        <v>0</v>
      </c>
      <c r="J257" s="46"/>
      <c r="K257" s="45"/>
      <c r="L257" s="43"/>
      <c r="M257" s="44"/>
    </row>
    <row r="258" spans="1:13" ht="22.5" hidden="1">
      <c r="A258" s="74"/>
      <c r="B258" s="75"/>
      <c r="C258" s="76">
        <v>3020</v>
      </c>
      <c r="D258" s="77" t="s">
        <v>41</v>
      </c>
      <c r="E258" s="58">
        <v>2000</v>
      </c>
      <c r="F258" s="58">
        <v>210</v>
      </c>
      <c r="G258" s="112">
        <f t="shared" si="19"/>
        <v>10.5</v>
      </c>
      <c r="H258" s="113">
        <f t="shared" si="20"/>
        <v>210</v>
      </c>
      <c r="I258" s="67">
        <v>0</v>
      </c>
      <c r="J258" s="20"/>
      <c r="K258" s="19"/>
      <c r="L258" s="17"/>
      <c r="M258" s="18"/>
    </row>
    <row r="259" spans="1:13" ht="22.5" hidden="1">
      <c r="A259" s="74"/>
      <c r="B259" s="75"/>
      <c r="C259" s="76">
        <v>4010</v>
      </c>
      <c r="D259" s="77" t="s">
        <v>42</v>
      </c>
      <c r="E259" s="58">
        <v>248755</v>
      </c>
      <c r="F259" s="58">
        <v>87636.89</v>
      </c>
      <c r="G259" s="112">
        <f t="shared" si="19"/>
        <v>35.230202407991804</v>
      </c>
      <c r="H259" s="113">
        <f t="shared" si="20"/>
        <v>87636.89</v>
      </c>
      <c r="I259" s="67">
        <v>0</v>
      </c>
      <c r="J259" s="20"/>
      <c r="K259" s="19"/>
      <c r="L259" s="3">
        <v>248755</v>
      </c>
      <c r="M259" s="4">
        <v>87636.89</v>
      </c>
    </row>
    <row r="260" spans="1:13" ht="12.75" hidden="1">
      <c r="A260" s="74"/>
      <c r="B260" s="75"/>
      <c r="C260" s="76">
        <v>4040</v>
      </c>
      <c r="D260" s="77" t="s">
        <v>43</v>
      </c>
      <c r="E260" s="58">
        <v>13120.33</v>
      </c>
      <c r="F260" s="58">
        <v>13120.33</v>
      </c>
      <c r="G260" s="112">
        <f t="shared" si="19"/>
        <v>100</v>
      </c>
      <c r="H260" s="113">
        <f t="shared" si="20"/>
        <v>13120.33</v>
      </c>
      <c r="I260" s="67">
        <v>0</v>
      </c>
      <c r="J260" s="20"/>
      <c r="K260" s="19"/>
      <c r="L260" s="3">
        <v>13120.33</v>
      </c>
      <c r="M260" s="4">
        <v>13120.33</v>
      </c>
    </row>
    <row r="261" spans="1:13" ht="12.75" hidden="1">
      <c r="A261" s="74"/>
      <c r="B261" s="75"/>
      <c r="C261" s="76">
        <v>4110</v>
      </c>
      <c r="D261" s="77" t="s">
        <v>10</v>
      </c>
      <c r="E261" s="58">
        <v>47000</v>
      </c>
      <c r="F261" s="58">
        <v>19524.84</v>
      </c>
      <c r="G261" s="112">
        <f t="shared" si="19"/>
        <v>41.54221276595745</v>
      </c>
      <c r="H261" s="113">
        <f t="shared" si="20"/>
        <v>19524.84</v>
      </c>
      <c r="I261" s="67">
        <v>0</v>
      </c>
      <c r="J261" s="20"/>
      <c r="K261" s="19"/>
      <c r="L261" s="3">
        <v>47000</v>
      </c>
      <c r="M261" s="4">
        <v>19524.84</v>
      </c>
    </row>
    <row r="262" spans="1:13" ht="12.75" hidden="1">
      <c r="A262" s="74"/>
      <c r="B262" s="75"/>
      <c r="C262" s="76">
        <v>4120</v>
      </c>
      <c r="D262" s="77" t="s">
        <v>11</v>
      </c>
      <c r="E262" s="58">
        <v>7442</v>
      </c>
      <c r="F262" s="58">
        <v>1839.57</v>
      </c>
      <c r="G262" s="112">
        <f t="shared" si="19"/>
        <v>24.71875839828003</v>
      </c>
      <c r="H262" s="113">
        <f t="shared" si="20"/>
        <v>1839.57</v>
      </c>
      <c r="I262" s="67">
        <v>0</v>
      </c>
      <c r="J262" s="20"/>
      <c r="K262" s="19"/>
      <c r="L262" s="3">
        <v>7442</v>
      </c>
      <c r="M262" s="4">
        <v>1839.57</v>
      </c>
    </row>
    <row r="263" spans="1:13" ht="12.75" hidden="1">
      <c r="A263" s="74"/>
      <c r="B263" s="75"/>
      <c r="C263" s="76">
        <v>4170</v>
      </c>
      <c r="D263" s="77" t="s">
        <v>12</v>
      </c>
      <c r="E263" s="58">
        <v>33879.67</v>
      </c>
      <c r="F263" s="58">
        <v>22410.75</v>
      </c>
      <c r="G263" s="112">
        <f t="shared" si="19"/>
        <v>66.14807641278678</v>
      </c>
      <c r="H263" s="113">
        <f t="shared" si="20"/>
        <v>22410.75</v>
      </c>
      <c r="I263" s="67">
        <v>0</v>
      </c>
      <c r="J263" s="20"/>
      <c r="K263" s="19"/>
      <c r="L263" s="3">
        <v>33879.67</v>
      </c>
      <c r="M263" s="4">
        <v>22410.75</v>
      </c>
    </row>
    <row r="264" spans="1:11" ht="12.75" hidden="1">
      <c r="A264" s="74"/>
      <c r="B264" s="75"/>
      <c r="C264" s="76">
        <v>4210</v>
      </c>
      <c r="D264" s="77" t="s">
        <v>13</v>
      </c>
      <c r="E264" s="58">
        <v>20000</v>
      </c>
      <c r="F264" s="58">
        <v>666.88</v>
      </c>
      <c r="G264" s="112">
        <f t="shared" si="19"/>
        <v>3.3344</v>
      </c>
      <c r="H264" s="113">
        <f t="shared" si="20"/>
        <v>666.88</v>
      </c>
      <c r="I264" s="67">
        <v>0</v>
      </c>
      <c r="J264" s="20"/>
      <c r="K264" s="19"/>
    </row>
    <row r="265" spans="1:11" ht="12.75" hidden="1">
      <c r="A265" s="74"/>
      <c r="B265" s="75"/>
      <c r="C265" s="76">
        <v>4260</v>
      </c>
      <c r="D265" s="77" t="s">
        <v>28</v>
      </c>
      <c r="E265" s="58">
        <v>8100</v>
      </c>
      <c r="F265" s="58">
        <v>5547.6</v>
      </c>
      <c r="G265" s="112">
        <f t="shared" si="19"/>
        <v>68.4888888888889</v>
      </c>
      <c r="H265" s="113">
        <f t="shared" si="20"/>
        <v>5547.6</v>
      </c>
      <c r="I265" s="67">
        <v>0</v>
      </c>
      <c r="J265" s="20"/>
      <c r="K265" s="19"/>
    </row>
    <row r="266" spans="1:11" ht="12.75" hidden="1">
      <c r="A266" s="74"/>
      <c r="B266" s="75"/>
      <c r="C266" s="76">
        <v>4270</v>
      </c>
      <c r="D266" s="77" t="s">
        <v>23</v>
      </c>
      <c r="E266" s="58">
        <v>5000</v>
      </c>
      <c r="F266" s="58">
        <v>0</v>
      </c>
      <c r="G266" s="112">
        <f t="shared" si="19"/>
        <v>0</v>
      </c>
      <c r="H266" s="113">
        <f t="shared" si="20"/>
        <v>0</v>
      </c>
      <c r="I266" s="67">
        <v>0</v>
      </c>
      <c r="J266" s="20"/>
      <c r="K266" s="19"/>
    </row>
    <row r="267" spans="1:11" ht="12.75" hidden="1">
      <c r="A267" s="74"/>
      <c r="B267" s="75"/>
      <c r="C267" s="76">
        <v>4280</v>
      </c>
      <c r="D267" s="77" t="s">
        <v>54</v>
      </c>
      <c r="E267" s="58">
        <v>300</v>
      </c>
      <c r="F267" s="58">
        <v>101</v>
      </c>
      <c r="G267" s="112">
        <f t="shared" si="19"/>
        <v>33.666666666666664</v>
      </c>
      <c r="H267" s="113">
        <f t="shared" si="20"/>
        <v>101</v>
      </c>
      <c r="I267" s="67">
        <v>0</v>
      </c>
      <c r="J267" s="20"/>
      <c r="K267" s="19"/>
    </row>
    <row r="268" spans="1:11" ht="12.75" hidden="1">
      <c r="A268" s="74"/>
      <c r="B268" s="75"/>
      <c r="C268" s="76">
        <v>4300</v>
      </c>
      <c r="D268" s="77" t="s">
        <v>4</v>
      </c>
      <c r="E268" s="58">
        <v>667600</v>
      </c>
      <c r="F268" s="58">
        <v>255532.7</v>
      </c>
      <c r="G268" s="112">
        <f t="shared" si="19"/>
        <v>38.276318154583585</v>
      </c>
      <c r="H268" s="113">
        <f t="shared" si="20"/>
        <v>255532.7</v>
      </c>
      <c r="I268" s="67">
        <v>0</v>
      </c>
      <c r="J268" s="20"/>
      <c r="K268" s="19"/>
    </row>
    <row r="269" spans="1:11" ht="22.5" hidden="1">
      <c r="A269" s="74"/>
      <c r="B269" s="75"/>
      <c r="C269" s="76">
        <v>4360</v>
      </c>
      <c r="D269" s="77" t="s">
        <v>55</v>
      </c>
      <c r="E269" s="58">
        <v>2400</v>
      </c>
      <c r="F269" s="58">
        <v>1530.88</v>
      </c>
      <c r="G269" s="112">
        <f t="shared" si="19"/>
        <v>63.78666666666668</v>
      </c>
      <c r="H269" s="113">
        <f t="shared" si="20"/>
        <v>1530.88</v>
      </c>
      <c r="I269" s="67">
        <v>0</v>
      </c>
      <c r="J269" s="20"/>
      <c r="K269" s="19"/>
    </row>
    <row r="270" spans="1:11" ht="12.75" hidden="1">
      <c r="A270" s="74"/>
      <c r="B270" s="75"/>
      <c r="C270" s="76">
        <v>4410</v>
      </c>
      <c r="D270" s="77" t="s">
        <v>45</v>
      </c>
      <c r="E270" s="58">
        <v>1000</v>
      </c>
      <c r="F270" s="58">
        <v>50.98</v>
      </c>
      <c r="G270" s="112">
        <f>PRODUCT(F270,1/E270,100)</f>
        <v>5.098</v>
      </c>
      <c r="H270" s="113">
        <f>F270-I270</f>
        <v>50.98</v>
      </c>
      <c r="I270" s="67">
        <v>0</v>
      </c>
      <c r="J270" s="20"/>
      <c r="K270" s="19"/>
    </row>
    <row r="271" spans="1:13" ht="12.75" hidden="1">
      <c r="A271" s="74"/>
      <c r="B271" s="75"/>
      <c r="C271" s="76">
        <v>4430</v>
      </c>
      <c r="D271" s="77" t="s">
        <v>14</v>
      </c>
      <c r="E271" s="58">
        <v>4800</v>
      </c>
      <c r="F271" s="58">
        <v>2130</v>
      </c>
      <c r="G271" s="112">
        <f aca="true" t="shared" si="21" ref="G271:G287">PRODUCT(F271,1/E271,100)</f>
        <v>44.375</v>
      </c>
      <c r="H271" s="113">
        <f aca="true" t="shared" si="22" ref="H271:H287">F271-I271</f>
        <v>2130</v>
      </c>
      <c r="I271" s="67">
        <v>0</v>
      </c>
      <c r="J271" s="20"/>
      <c r="K271" s="19"/>
      <c r="L271" s="19"/>
      <c r="M271" s="19"/>
    </row>
    <row r="272" spans="1:13" ht="22.5" hidden="1">
      <c r="A272" s="74"/>
      <c r="B272" s="75"/>
      <c r="C272" s="76">
        <v>4440</v>
      </c>
      <c r="D272" s="77" t="s">
        <v>46</v>
      </c>
      <c r="E272" s="58">
        <v>7888</v>
      </c>
      <c r="F272" s="58">
        <v>5916</v>
      </c>
      <c r="G272" s="112">
        <f t="shared" si="21"/>
        <v>75</v>
      </c>
      <c r="H272" s="113">
        <f t="shared" si="22"/>
        <v>5916</v>
      </c>
      <c r="I272" s="67">
        <v>0</v>
      </c>
      <c r="J272" s="20"/>
      <c r="K272" s="19"/>
      <c r="L272" s="17"/>
      <c r="M272" s="18"/>
    </row>
    <row r="273" spans="1:13" ht="22.5" hidden="1">
      <c r="A273" s="74"/>
      <c r="B273" s="75"/>
      <c r="C273" s="76">
        <v>4700</v>
      </c>
      <c r="D273" s="77" t="s">
        <v>47</v>
      </c>
      <c r="E273" s="58">
        <v>2300</v>
      </c>
      <c r="F273" s="58">
        <v>0</v>
      </c>
      <c r="G273" s="112">
        <f t="shared" si="21"/>
        <v>0</v>
      </c>
      <c r="H273" s="113">
        <f t="shared" si="22"/>
        <v>0</v>
      </c>
      <c r="I273" s="67">
        <v>0</v>
      </c>
      <c r="J273" s="20"/>
      <c r="K273" s="19"/>
      <c r="L273" s="17"/>
      <c r="M273" s="18"/>
    </row>
    <row r="274" spans="1:13" s="42" customFormat="1" ht="21" hidden="1">
      <c r="A274" s="71"/>
      <c r="B274" s="84">
        <v>80146</v>
      </c>
      <c r="C274" s="78"/>
      <c r="D274" s="79" t="s">
        <v>82</v>
      </c>
      <c r="E274" s="114">
        <f>SUM(E275:E276)</f>
        <v>225319</v>
      </c>
      <c r="F274" s="114">
        <f>SUM(F275:F276)</f>
        <v>93655.6</v>
      </c>
      <c r="G274" s="114">
        <f t="shared" si="21"/>
        <v>41.56578007180931</v>
      </c>
      <c r="H274" s="114">
        <f t="shared" si="22"/>
        <v>93655.6</v>
      </c>
      <c r="I274" s="115">
        <f>SUM(I275:I276)</f>
        <v>0</v>
      </c>
      <c r="J274" s="46"/>
      <c r="K274" s="45"/>
      <c r="L274" s="43"/>
      <c r="M274" s="44"/>
    </row>
    <row r="275" spans="1:13" ht="22.5" hidden="1">
      <c r="A275" s="74"/>
      <c r="B275" s="75"/>
      <c r="C275" s="80">
        <v>4700</v>
      </c>
      <c r="D275" s="81" t="s">
        <v>47</v>
      </c>
      <c r="E275" s="60">
        <v>185630</v>
      </c>
      <c r="F275" s="60">
        <v>58575.62</v>
      </c>
      <c r="G275" s="116">
        <f t="shared" si="21"/>
        <v>31.55503959489307</v>
      </c>
      <c r="H275" s="117">
        <f t="shared" si="22"/>
        <v>58575.62</v>
      </c>
      <c r="I275" s="67">
        <v>0</v>
      </c>
      <c r="J275" s="20"/>
      <c r="K275" s="19"/>
      <c r="L275" s="17"/>
      <c r="M275" s="18"/>
    </row>
    <row r="276" spans="1:13" ht="22.5" hidden="1">
      <c r="A276" s="74"/>
      <c r="B276" s="94"/>
      <c r="C276" s="95">
        <v>4707</v>
      </c>
      <c r="D276" s="81" t="s">
        <v>47</v>
      </c>
      <c r="E276" s="60">
        <v>39689</v>
      </c>
      <c r="F276" s="60">
        <v>35079.98</v>
      </c>
      <c r="G276" s="116">
        <f>PRODUCT(F276,1/E276,100)</f>
        <v>88.38716017032428</v>
      </c>
      <c r="H276" s="117">
        <f>F276-I276</f>
        <v>35079.98</v>
      </c>
      <c r="I276" s="67">
        <v>0</v>
      </c>
      <c r="J276" s="20"/>
      <c r="K276" s="19"/>
      <c r="L276" s="17"/>
      <c r="M276" s="18"/>
    </row>
    <row r="277" spans="1:13" s="42" customFormat="1" ht="84" hidden="1">
      <c r="A277" s="71"/>
      <c r="B277" s="84">
        <v>80149</v>
      </c>
      <c r="C277" s="96"/>
      <c r="D277" s="91" t="s">
        <v>83</v>
      </c>
      <c r="E277" s="114">
        <f>SUM(E278:E281)</f>
        <v>1005600</v>
      </c>
      <c r="F277" s="114">
        <f>SUM(F278:F281)</f>
        <v>352080.63</v>
      </c>
      <c r="G277" s="114">
        <f t="shared" si="21"/>
        <v>35.01199582338902</v>
      </c>
      <c r="H277" s="114">
        <f t="shared" si="22"/>
        <v>352080.63</v>
      </c>
      <c r="I277" s="115">
        <f>SUM(I278:I281)</f>
        <v>0</v>
      </c>
      <c r="J277" s="46"/>
      <c r="K277" s="45"/>
      <c r="L277" s="43"/>
      <c r="M277" s="44"/>
    </row>
    <row r="278" spans="1:13" ht="33.75" hidden="1">
      <c r="A278" s="74"/>
      <c r="B278" s="75"/>
      <c r="C278" s="76">
        <v>2540</v>
      </c>
      <c r="D278" s="97" t="s">
        <v>75</v>
      </c>
      <c r="E278" s="65">
        <v>963500</v>
      </c>
      <c r="F278" s="65">
        <v>335449.94</v>
      </c>
      <c r="G278" s="122">
        <f t="shared" si="21"/>
        <v>34.815769590036325</v>
      </c>
      <c r="H278" s="123">
        <f t="shared" si="22"/>
        <v>335449.94</v>
      </c>
      <c r="I278" s="67">
        <v>0</v>
      </c>
      <c r="J278" s="57">
        <v>963500</v>
      </c>
      <c r="K278" s="36">
        <v>335449.94</v>
      </c>
      <c r="L278" s="19"/>
      <c r="M278" s="19"/>
    </row>
    <row r="279" spans="1:13" ht="22.5" hidden="1">
      <c r="A279" s="74"/>
      <c r="B279" s="75"/>
      <c r="C279" s="76">
        <v>4010</v>
      </c>
      <c r="D279" s="77" t="s">
        <v>42</v>
      </c>
      <c r="E279" s="58">
        <v>35564</v>
      </c>
      <c r="F279" s="58">
        <v>14011.78</v>
      </c>
      <c r="G279" s="112">
        <f t="shared" si="21"/>
        <v>39.398774041165225</v>
      </c>
      <c r="H279" s="113">
        <f t="shared" si="22"/>
        <v>14011.78</v>
      </c>
      <c r="I279" s="67">
        <v>0</v>
      </c>
      <c r="J279" s="20"/>
      <c r="K279" s="19"/>
      <c r="L279" s="3">
        <v>35564</v>
      </c>
      <c r="M279" s="4">
        <v>14011.78</v>
      </c>
    </row>
    <row r="280" spans="1:13" ht="12.75" hidden="1">
      <c r="A280" s="74"/>
      <c r="B280" s="75"/>
      <c r="C280" s="76">
        <v>4110</v>
      </c>
      <c r="D280" s="77" t="s">
        <v>10</v>
      </c>
      <c r="E280" s="58">
        <v>5096</v>
      </c>
      <c r="F280" s="58">
        <v>2408.62</v>
      </c>
      <c r="G280" s="112">
        <f t="shared" si="21"/>
        <v>47.264913657770805</v>
      </c>
      <c r="H280" s="113">
        <f t="shared" si="22"/>
        <v>2408.62</v>
      </c>
      <c r="I280" s="67">
        <v>0</v>
      </c>
      <c r="J280" s="20"/>
      <c r="K280" s="19"/>
      <c r="L280" s="3">
        <v>5096</v>
      </c>
      <c r="M280" s="4">
        <v>2408.62</v>
      </c>
    </row>
    <row r="281" spans="1:13" ht="12.75" hidden="1">
      <c r="A281" s="74"/>
      <c r="B281" s="75"/>
      <c r="C281" s="76">
        <v>4120</v>
      </c>
      <c r="D281" s="77" t="s">
        <v>11</v>
      </c>
      <c r="E281" s="58">
        <v>1440</v>
      </c>
      <c r="F281" s="58">
        <v>210.29</v>
      </c>
      <c r="G281" s="112">
        <f t="shared" si="21"/>
        <v>14.603472222222221</v>
      </c>
      <c r="H281" s="113">
        <f t="shared" si="22"/>
        <v>210.29</v>
      </c>
      <c r="I281" s="67">
        <v>0</v>
      </c>
      <c r="J281" s="20"/>
      <c r="K281" s="19"/>
      <c r="L281" s="3">
        <v>1440</v>
      </c>
      <c r="M281" s="4">
        <v>210.29</v>
      </c>
    </row>
    <row r="282" spans="1:11" s="42" customFormat="1" ht="52.5" hidden="1">
      <c r="A282" s="71"/>
      <c r="B282" s="84">
        <v>80150</v>
      </c>
      <c r="C282" s="78"/>
      <c r="D282" s="79" t="s">
        <v>84</v>
      </c>
      <c r="E282" s="114">
        <f>SUM(E283:E286)</f>
        <v>1085327</v>
      </c>
      <c r="F282" s="114">
        <f>SUM(F283:F286)</f>
        <v>321594.73</v>
      </c>
      <c r="G282" s="114">
        <f t="shared" si="21"/>
        <v>29.631136975307903</v>
      </c>
      <c r="H282" s="114">
        <f t="shared" si="22"/>
        <v>321594.73</v>
      </c>
      <c r="I282" s="115">
        <f>SUM(I283:I286)</f>
        <v>0</v>
      </c>
      <c r="J282" s="46"/>
      <c r="K282" s="45"/>
    </row>
    <row r="283" spans="1:11" ht="33.75" hidden="1">
      <c r="A283" s="74"/>
      <c r="B283" s="75"/>
      <c r="C283" s="76">
        <v>2540</v>
      </c>
      <c r="D283" s="97" t="s">
        <v>75</v>
      </c>
      <c r="E283" s="58">
        <v>54000</v>
      </c>
      <c r="F283" s="58">
        <v>22972.27</v>
      </c>
      <c r="G283" s="112">
        <f t="shared" si="21"/>
        <v>42.54124074074074</v>
      </c>
      <c r="H283" s="113">
        <f t="shared" si="22"/>
        <v>22972.27</v>
      </c>
      <c r="I283" s="67">
        <v>0</v>
      </c>
      <c r="J283" s="25">
        <v>54000</v>
      </c>
      <c r="K283" s="4">
        <v>22972.27</v>
      </c>
    </row>
    <row r="284" spans="1:13" ht="22.5" hidden="1">
      <c r="A284" s="74"/>
      <c r="B284" s="75"/>
      <c r="C284" s="76">
        <v>4010</v>
      </c>
      <c r="D284" s="77" t="s">
        <v>42</v>
      </c>
      <c r="E284" s="58">
        <v>781000</v>
      </c>
      <c r="F284" s="58">
        <v>249630.29</v>
      </c>
      <c r="G284" s="112">
        <f>PRODUCT(F284,1/E284,100)</f>
        <v>31.962905249679903</v>
      </c>
      <c r="H284" s="113">
        <f>F284-I284</f>
        <v>249630.29</v>
      </c>
      <c r="I284" s="67">
        <v>0</v>
      </c>
      <c r="J284" s="20"/>
      <c r="K284" s="19"/>
      <c r="L284" s="3">
        <v>781000</v>
      </c>
      <c r="M284" s="4">
        <v>249630.29</v>
      </c>
    </row>
    <row r="285" spans="1:13" ht="12.75" hidden="1">
      <c r="A285" s="74"/>
      <c r="B285" s="75"/>
      <c r="C285" s="76">
        <v>4110</v>
      </c>
      <c r="D285" s="77" t="s">
        <v>10</v>
      </c>
      <c r="E285" s="58">
        <v>219800</v>
      </c>
      <c r="F285" s="58">
        <v>42876.23</v>
      </c>
      <c r="G285" s="112">
        <f t="shared" si="21"/>
        <v>19.506929026387628</v>
      </c>
      <c r="H285" s="113">
        <f t="shared" si="22"/>
        <v>42876.23</v>
      </c>
      <c r="I285" s="67">
        <v>0</v>
      </c>
      <c r="J285" s="20"/>
      <c r="K285" s="19"/>
      <c r="L285" s="3">
        <v>219800</v>
      </c>
      <c r="M285" s="4">
        <v>42876.23</v>
      </c>
    </row>
    <row r="286" spans="1:13" ht="12.75" hidden="1">
      <c r="A286" s="74"/>
      <c r="B286" s="75"/>
      <c r="C286" s="76">
        <v>4120</v>
      </c>
      <c r="D286" s="77" t="s">
        <v>11</v>
      </c>
      <c r="E286" s="58">
        <v>30527</v>
      </c>
      <c r="F286" s="58">
        <v>6115.94</v>
      </c>
      <c r="G286" s="112">
        <f t="shared" si="21"/>
        <v>20.034526812330068</v>
      </c>
      <c r="H286" s="113">
        <f t="shared" si="22"/>
        <v>6115.94</v>
      </c>
      <c r="I286" s="67">
        <v>0</v>
      </c>
      <c r="J286" s="20"/>
      <c r="K286" s="19"/>
      <c r="L286" s="3">
        <v>30527</v>
      </c>
      <c r="M286" s="4">
        <v>6115.94</v>
      </c>
    </row>
    <row r="287" spans="1:11" s="42" customFormat="1" ht="168" hidden="1">
      <c r="A287" s="71"/>
      <c r="B287" s="84">
        <v>80152</v>
      </c>
      <c r="C287" s="78"/>
      <c r="D287" s="79" t="s">
        <v>147</v>
      </c>
      <c r="E287" s="114">
        <f>SUM(E288:E290)</f>
        <v>273000</v>
      </c>
      <c r="F287" s="114">
        <f>SUM(F288:F290)</f>
        <v>62066.64</v>
      </c>
      <c r="G287" s="114">
        <f t="shared" si="21"/>
        <v>22.735032967032968</v>
      </c>
      <c r="H287" s="114">
        <f t="shared" si="22"/>
        <v>62066.64</v>
      </c>
      <c r="I287" s="115">
        <f>SUM(I288:I290)</f>
        <v>0</v>
      </c>
      <c r="J287" s="46"/>
      <c r="K287" s="45"/>
    </row>
    <row r="288" spans="1:13" ht="22.5" hidden="1">
      <c r="A288" s="74"/>
      <c r="B288" s="75"/>
      <c r="C288" s="76">
        <v>4010</v>
      </c>
      <c r="D288" s="77" t="s">
        <v>42</v>
      </c>
      <c r="E288" s="58">
        <v>220000</v>
      </c>
      <c r="F288" s="58">
        <v>52082.71</v>
      </c>
      <c r="G288" s="112">
        <f>PRODUCT(F288,1/E288,100)</f>
        <v>23.67395909090909</v>
      </c>
      <c r="H288" s="113">
        <f>F288-I288</f>
        <v>52082.71</v>
      </c>
      <c r="I288" s="67">
        <v>0</v>
      </c>
      <c r="L288" s="3">
        <v>220000</v>
      </c>
      <c r="M288" s="4">
        <v>52082.71</v>
      </c>
    </row>
    <row r="289" spans="1:13" ht="12.75" hidden="1">
      <c r="A289" s="74"/>
      <c r="B289" s="75"/>
      <c r="C289" s="76">
        <v>4110</v>
      </c>
      <c r="D289" s="77" t="s">
        <v>10</v>
      </c>
      <c r="E289" s="58">
        <v>45000</v>
      </c>
      <c r="F289" s="58">
        <v>8738.48</v>
      </c>
      <c r="G289" s="112">
        <f>PRODUCT(F289,1/E289,100)</f>
        <v>19.418844444444446</v>
      </c>
      <c r="H289" s="113">
        <f>F289-I289</f>
        <v>8738.48</v>
      </c>
      <c r="I289" s="67">
        <v>0</v>
      </c>
      <c r="J289" s="20"/>
      <c r="K289" s="19"/>
      <c r="L289" s="3">
        <v>45000</v>
      </c>
      <c r="M289" s="4">
        <v>8738.48</v>
      </c>
    </row>
    <row r="290" spans="1:13" ht="12.75" hidden="1">
      <c r="A290" s="74"/>
      <c r="B290" s="75"/>
      <c r="C290" s="76">
        <v>4120</v>
      </c>
      <c r="D290" s="77" t="s">
        <v>11</v>
      </c>
      <c r="E290" s="58">
        <v>8000</v>
      </c>
      <c r="F290" s="58">
        <v>1245.45</v>
      </c>
      <c r="G290" s="112">
        <f aca="true" t="shared" si="23" ref="G290:G352">PRODUCT(F290,1/E290,100)</f>
        <v>15.568125000000002</v>
      </c>
      <c r="H290" s="112">
        <f aca="true" t="shared" si="24" ref="H290:H352">F290-I290</f>
        <v>1245.45</v>
      </c>
      <c r="I290" s="67">
        <v>0</v>
      </c>
      <c r="J290" s="20"/>
      <c r="K290" s="19"/>
      <c r="L290" s="3">
        <v>8000</v>
      </c>
      <c r="M290" s="4">
        <v>1245.45</v>
      </c>
    </row>
    <row r="291" spans="1:11" s="42" customFormat="1" ht="12.75" hidden="1">
      <c r="A291" s="71"/>
      <c r="B291" s="84">
        <v>80195</v>
      </c>
      <c r="C291" s="78"/>
      <c r="D291" s="79" t="s">
        <v>9</v>
      </c>
      <c r="E291" s="114">
        <f>SUM(E292:E310)</f>
        <v>1496233</v>
      </c>
      <c r="F291" s="114">
        <f>SUM(F292:F310)</f>
        <v>702497.9700000001</v>
      </c>
      <c r="G291" s="114">
        <f t="shared" si="23"/>
        <v>46.95110788226165</v>
      </c>
      <c r="H291" s="114">
        <f t="shared" si="24"/>
        <v>702497.9700000001</v>
      </c>
      <c r="I291" s="115">
        <f>SUM(I292:I310)</f>
        <v>0</v>
      </c>
      <c r="J291" s="43"/>
      <c r="K291" s="44"/>
    </row>
    <row r="292" spans="1:13" ht="22.5" hidden="1">
      <c r="A292" s="74"/>
      <c r="B292" s="75"/>
      <c r="C292" s="76">
        <v>3020</v>
      </c>
      <c r="D292" s="77" t="s">
        <v>41</v>
      </c>
      <c r="E292" s="58">
        <v>5900</v>
      </c>
      <c r="F292" s="58">
        <v>5206.64</v>
      </c>
      <c r="G292" s="112">
        <f t="shared" si="23"/>
        <v>88.24813559322035</v>
      </c>
      <c r="H292" s="112">
        <f t="shared" si="24"/>
        <v>5206.64</v>
      </c>
      <c r="I292" s="67">
        <v>0</v>
      </c>
      <c r="J292" s="20"/>
      <c r="K292" s="19"/>
      <c r="L292" s="17"/>
      <c r="M292" s="18"/>
    </row>
    <row r="293" spans="1:13" ht="22.5" hidden="1">
      <c r="A293" s="74"/>
      <c r="B293" s="75"/>
      <c r="C293" s="76">
        <v>4010</v>
      </c>
      <c r="D293" s="77" t="s">
        <v>42</v>
      </c>
      <c r="E293" s="58">
        <v>453275</v>
      </c>
      <c r="F293" s="58">
        <v>176185.1</v>
      </c>
      <c r="G293" s="112">
        <f t="shared" si="23"/>
        <v>38.86936186641663</v>
      </c>
      <c r="H293" s="112">
        <f t="shared" si="24"/>
        <v>176185.1</v>
      </c>
      <c r="I293" s="67">
        <v>0</v>
      </c>
      <c r="J293" s="20"/>
      <c r="K293" s="19"/>
      <c r="L293" s="3">
        <v>453275</v>
      </c>
      <c r="M293" s="4">
        <v>176185.1</v>
      </c>
    </row>
    <row r="294" spans="1:13" ht="12.75" hidden="1">
      <c r="A294" s="74"/>
      <c r="B294" s="75"/>
      <c r="C294" s="76">
        <v>4040</v>
      </c>
      <c r="D294" s="77" t="s">
        <v>43</v>
      </c>
      <c r="E294" s="58">
        <v>21209.7</v>
      </c>
      <c r="F294" s="58">
        <v>21209.7</v>
      </c>
      <c r="G294" s="112">
        <f t="shared" si="23"/>
        <v>100</v>
      </c>
      <c r="H294" s="113">
        <f t="shared" si="24"/>
        <v>21209.7</v>
      </c>
      <c r="I294" s="67">
        <v>0</v>
      </c>
      <c r="J294" s="20"/>
      <c r="K294" s="19"/>
      <c r="L294" s="3">
        <v>21209.7</v>
      </c>
      <c r="M294" s="4">
        <v>21209.7</v>
      </c>
    </row>
    <row r="295" spans="1:13" ht="12.75" hidden="1">
      <c r="A295" s="74"/>
      <c r="B295" s="75"/>
      <c r="C295" s="76">
        <v>4110</v>
      </c>
      <c r="D295" s="77" t="s">
        <v>10</v>
      </c>
      <c r="E295" s="58">
        <v>87500</v>
      </c>
      <c r="F295" s="58">
        <v>34283.56</v>
      </c>
      <c r="G295" s="112">
        <f t="shared" si="23"/>
        <v>39.18121142857143</v>
      </c>
      <c r="H295" s="113">
        <f t="shared" si="24"/>
        <v>34283.56</v>
      </c>
      <c r="I295" s="67">
        <v>0</v>
      </c>
      <c r="J295" s="20"/>
      <c r="K295" s="19"/>
      <c r="L295" s="3">
        <v>87500</v>
      </c>
      <c r="M295" s="4">
        <v>34283.56</v>
      </c>
    </row>
    <row r="296" spans="1:13" ht="12.75" hidden="1">
      <c r="A296" s="74"/>
      <c r="B296" s="75"/>
      <c r="C296" s="76">
        <v>4120</v>
      </c>
      <c r="D296" s="77" t="s">
        <v>11</v>
      </c>
      <c r="E296" s="58">
        <v>12500</v>
      </c>
      <c r="F296" s="58">
        <v>3403.35</v>
      </c>
      <c r="G296" s="112">
        <f t="shared" si="23"/>
        <v>27.2268</v>
      </c>
      <c r="H296" s="113">
        <f t="shared" si="24"/>
        <v>3403.35</v>
      </c>
      <c r="I296" s="67">
        <v>0</v>
      </c>
      <c r="J296" s="20"/>
      <c r="K296" s="19"/>
      <c r="L296" s="3">
        <v>12500</v>
      </c>
      <c r="M296" s="4">
        <v>3403.35</v>
      </c>
    </row>
    <row r="297" spans="1:13" ht="12.75" hidden="1">
      <c r="A297" s="74"/>
      <c r="B297" s="75"/>
      <c r="C297" s="76">
        <v>4170</v>
      </c>
      <c r="D297" s="77" t="s">
        <v>12</v>
      </c>
      <c r="E297" s="58">
        <v>147989</v>
      </c>
      <c r="F297" s="58">
        <v>67004.7</v>
      </c>
      <c r="G297" s="112">
        <f t="shared" si="23"/>
        <v>45.27681111433958</v>
      </c>
      <c r="H297" s="113">
        <f t="shared" si="24"/>
        <v>67004.7</v>
      </c>
      <c r="I297" s="67">
        <v>0</v>
      </c>
      <c r="J297" s="20"/>
      <c r="K297" s="19"/>
      <c r="L297" s="3">
        <v>147989</v>
      </c>
      <c r="M297" s="4">
        <v>67004.7</v>
      </c>
    </row>
    <row r="298" spans="1:13" ht="12.75" hidden="1">
      <c r="A298" s="74"/>
      <c r="B298" s="75"/>
      <c r="C298" s="76">
        <v>4210</v>
      </c>
      <c r="D298" s="77" t="s">
        <v>13</v>
      </c>
      <c r="E298" s="58">
        <v>216814</v>
      </c>
      <c r="F298" s="58">
        <v>163171.42</v>
      </c>
      <c r="G298" s="112">
        <f t="shared" si="23"/>
        <v>75.25871023088915</v>
      </c>
      <c r="H298" s="113">
        <f t="shared" si="24"/>
        <v>163171.42</v>
      </c>
      <c r="I298" s="67">
        <v>0</v>
      </c>
      <c r="J298" s="20"/>
      <c r="K298" s="19"/>
      <c r="L298" s="17"/>
      <c r="M298" s="18"/>
    </row>
    <row r="299" spans="1:13" ht="12.75" hidden="1">
      <c r="A299" s="74"/>
      <c r="B299" s="75"/>
      <c r="C299" s="76">
        <v>4220</v>
      </c>
      <c r="D299" s="77" t="s">
        <v>53</v>
      </c>
      <c r="E299" s="58">
        <v>2300</v>
      </c>
      <c r="F299" s="58">
        <v>0</v>
      </c>
      <c r="G299" s="112">
        <f t="shared" si="23"/>
        <v>0</v>
      </c>
      <c r="H299" s="113">
        <f t="shared" si="24"/>
        <v>0</v>
      </c>
      <c r="I299" s="67">
        <v>0</v>
      </c>
      <c r="J299" s="20"/>
      <c r="K299" s="19"/>
      <c r="L299" s="17"/>
      <c r="M299" s="18"/>
    </row>
    <row r="300" spans="1:13" ht="22.5" hidden="1">
      <c r="A300" s="74"/>
      <c r="B300" s="75"/>
      <c r="C300" s="76">
        <v>4240</v>
      </c>
      <c r="D300" s="77" t="s">
        <v>77</v>
      </c>
      <c r="E300" s="58">
        <v>6700</v>
      </c>
      <c r="F300" s="58">
        <v>3603</v>
      </c>
      <c r="G300" s="112">
        <f t="shared" si="23"/>
        <v>53.77611940298508</v>
      </c>
      <c r="H300" s="113">
        <f t="shared" si="24"/>
        <v>3603</v>
      </c>
      <c r="I300" s="67">
        <v>0</v>
      </c>
      <c r="J300" s="20"/>
      <c r="K300" s="19"/>
      <c r="L300" s="19"/>
      <c r="M300" s="19"/>
    </row>
    <row r="301" spans="1:13" ht="12.75" hidden="1">
      <c r="A301" s="74"/>
      <c r="B301" s="75"/>
      <c r="C301" s="76">
        <v>4260</v>
      </c>
      <c r="D301" s="77" t="s">
        <v>28</v>
      </c>
      <c r="E301" s="58">
        <v>56958.3</v>
      </c>
      <c r="F301" s="58">
        <v>40533.1</v>
      </c>
      <c r="G301" s="112">
        <f t="shared" si="23"/>
        <v>71.16276293358473</v>
      </c>
      <c r="H301" s="113">
        <f t="shared" si="24"/>
        <v>40533.1</v>
      </c>
      <c r="I301" s="67">
        <v>0</v>
      </c>
      <c r="J301" s="20"/>
      <c r="K301" s="19"/>
      <c r="L301" s="19"/>
      <c r="M301" s="19"/>
    </row>
    <row r="302" spans="1:13" ht="12.75" hidden="1">
      <c r="A302" s="74"/>
      <c r="B302" s="75"/>
      <c r="C302" s="76">
        <v>4270</v>
      </c>
      <c r="D302" s="77" t="s">
        <v>23</v>
      </c>
      <c r="E302" s="58">
        <v>204000</v>
      </c>
      <c r="F302" s="58">
        <v>0</v>
      </c>
      <c r="G302" s="112">
        <f t="shared" si="23"/>
        <v>0</v>
      </c>
      <c r="H302" s="113">
        <f t="shared" si="24"/>
        <v>0</v>
      </c>
      <c r="I302" s="67">
        <v>0</v>
      </c>
      <c r="J302" s="20"/>
      <c r="K302" s="19"/>
      <c r="L302" s="19"/>
      <c r="M302" s="19"/>
    </row>
    <row r="303" spans="1:13" ht="12.75" hidden="1">
      <c r="A303" s="74"/>
      <c r="B303" s="75"/>
      <c r="C303" s="76">
        <v>4280</v>
      </c>
      <c r="D303" s="77" t="s">
        <v>54</v>
      </c>
      <c r="E303" s="58">
        <v>1600</v>
      </c>
      <c r="F303" s="58">
        <v>749.4</v>
      </c>
      <c r="G303" s="112">
        <f t="shared" si="23"/>
        <v>46.8375</v>
      </c>
      <c r="H303" s="113">
        <f t="shared" si="24"/>
        <v>749.4</v>
      </c>
      <c r="I303" s="67">
        <v>0</v>
      </c>
      <c r="J303" s="20"/>
      <c r="K303" s="19"/>
      <c r="L303" s="17"/>
      <c r="M303" s="18"/>
    </row>
    <row r="304" spans="1:13" ht="12.75" hidden="1">
      <c r="A304" s="74"/>
      <c r="B304" s="75"/>
      <c r="C304" s="76">
        <v>4300</v>
      </c>
      <c r="D304" s="77" t="s">
        <v>4</v>
      </c>
      <c r="E304" s="58">
        <v>245632</v>
      </c>
      <c r="F304" s="58">
        <v>167649.19</v>
      </c>
      <c r="G304" s="112">
        <f t="shared" si="23"/>
        <v>68.25217805497654</v>
      </c>
      <c r="H304" s="113">
        <f t="shared" si="24"/>
        <v>167649.19</v>
      </c>
      <c r="I304" s="67">
        <v>0</v>
      </c>
      <c r="J304" s="20"/>
      <c r="K304" s="19"/>
      <c r="L304" s="17"/>
      <c r="M304" s="18"/>
    </row>
    <row r="305" spans="1:13" ht="22.5" hidden="1">
      <c r="A305" s="74"/>
      <c r="B305" s="75"/>
      <c r="C305" s="76">
        <v>4360</v>
      </c>
      <c r="D305" s="77" t="s">
        <v>55</v>
      </c>
      <c r="E305" s="58">
        <v>9800</v>
      </c>
      <c r="F305" s="58">
        <v>5379.86</v>
      </c>
      <c r="G305" s="112">
        <f t="shared" si="23"/>
        <v>54.896530612244895</v>
      </c>
      <c r="H305" s="113">
        <f t="shared" si="24"/>
        <v>5379.86</v>
      </c>
      <c r="I305" s="67">
        <v>0</v>
      </c>
      <c r="J305" s="20"/>
      <c r="K305" s="19"/>
      <c r="L305" s="17"/>
      <c r="M305" s="18"/>
    </row>
    <row r="306" spans="1:13" ht="12.75" hidden="1">
      <c r="A306" s="74"/>
      <c r="B306" s="75"/>
      <c r="C306" s="76">
        <v>4410</v>
      </c>
      <c r="D306" s="77" t="s">
        <v>45</v>
      </c>
      <c r="E306" s="58">
        <v>6500</v>
      </c>
      <c r="F306" s="58">
        <v>4584.85</v>
      </c>
      <c r="G306" s="112">
        <f t="shared" si="23"/>
        <v>70.53615384615387</v>
      </c>
      <c r="H306" s="113">
        <f t="shared" si="24"/>
        <v>4584.85</v>
      </c>
      <c r="I306" s="67">
        <v>0</v>
      </c>
      <c r="J306" s="20"/>
      <c r="K306" s="19"/>
      <c r="L306" s="17"/>
      <c r="M306" s="18"/>
    </row>
    <row r="307" spans="1:13" ht="12.75" hidden="1">
      <c r="A307" s="74"/>
      <c r="B307" s="75"/>
      <c r="C307" s="76">
        <v>4430</v>
      </c>
      <c r="D307" s="77" t="s">
        <v>14</v>
      </c>
      <c r="E307" s="58">
        <v>1186</v>
      </c>
      <c r="F307" s="58">
        <v>235</v>
      </c>
      <c r="G307" s="112">
        <f t="shared" si="23"/>
        <v>19.81450252951096</v>
      </c>
      <c r="H307" s="113">
        <f t="shared" si="24"/>
        <v>235</v>
      </c>
      <c r="I307" s="67">
        <v>0</v>
      </c>
      <c r="J307" s="20"/>
      <c r="K307" s="19"/>
      <c r="L307" s="17"/>
      <c r="M307" s="18"/>
    </row>
    <row r="308" spans="1:13" ht="22.5" hidden="1">
      <c r="A308" s="74"/>
      <c r="B308" s="75"/>
      <c r="C308" s="76">
        <v>4440</v>
      </c>
      <c r="D308" s="77" t="s">
        <v>46</v>
      </c>
      <c r="E308" s="58">
        <v>11679</v>
      </c>
      <c r="F308" s="58">
        <v>8759</v>
      </c>
      <c r="G308" s="112">
        <f t="shared" si="23"/>
        <v>74.99785940577105</v>
      </c>
      <c r="H308" s="113">
        <f t="shared" si="24"/>
        <v>8759</v>
      </c>
      <c r="I308" s="67">
        <v>0</v>
      </c>
      <c r="J308" s="20"/>
      <c r="K308" s="19"/>
      <c r="L308" s="19"/>
      <c r="M308" s="19"/>
    </row>
    <row r="309" spans="1:13" ht="12.75" hidden="1">
      <c r="A309" s="74"/>
      <c r="B309" s="75"/>
      <c r="C309" s="76">
        <v>4530</v>
      </c>
      <c r="D309" s="77" t="s">
        <v>146</v>
      </c>
      <c r="E309" s="58">
        <v>1500</v>
      </c>
      <c r="F309" s="58">
        <v>120.1</v>
      </c>
      <c r="G309" s="112">
        <f>PRODUCT(F309,1/E309,100)</f>
        <v>8.006666666666666</v>
      </c>
      <c r="H309" s="113">
        <f>F309-I309</f>
        <v>120.1</v>
      </c>
      <c r="I309" s="67">
        <v>0</v>
      </c>
      <c r="J309" s="20"/>
      <c r="K309" s="19"/>
      <c r="L309" s="19"/>
      <c r="M309" s="19"/>
    </row>
    <row r="310" spans="1:11" ht="23.25" hidden="1" thickBot="1">
      <c r="A310" s="74"/>
      <c r="B310" s="75"/>
      <c r="C310" s="76">
        <v>4700</v>
      </c>
      <c r="D310" s="77" t="s">
        <v>47</v>
      </c>
      <c r="E310" s="58">
        <v>3190</v>
      </c>
      <c r="F310" s="58">
        <v>420</v>
      </c>
      <c r="G310" s="112">
        <f t="shared" si="23"/>
        <v>13.166144200626961</v>
      </c>
      <c r="H310" s="113">
        <f t="shared" si="24"/>
        <v>420</v>
      </c>
      <c r="I310" s="67">
        <v>0</v>
      </c>
      <c r="J310" s="20"/>
      <c r="K310" s="19"/>
    </row>
    <row r="311" spans="1:11" ht="13.5" thickBot="1">
      <c r="A311" s="85">
        <v>851</v>
      </c>
      <c r="B311" s="86"/>
      <c r="C311" s="86"/>
      <c r="D311" s="87" t="s">
        <v>85</v>
      </c>
      <c r="E311" s="109">
        <f>SUM(E312,E317,E314,E336)</f>
        <v>487356</v>
      </c>
      <c r="F311" s="109">
        <f>SUM(F312,F336,F317,F314)</f>
        <v>135185.71</v>
      </c>
      <c r="G311" s="109">
        <f>PRODUCT(F311,1/E311,100)</f>
        <v>27.73859560567634</v>
      </c>
      <c r="H311" s="109">
        <f t="shared" si="24"/>
        <v>135185.71</v>
      </c>
      <c r="I311" s="108">
        <f>SUM(I312,I317,I314,I336)</f>
        <v>0</v>
      </c>
      <c r="J311" s="20"/>
      <c r="K311" s="19"/>
    </row>
    <row r="312" spans="1:11" s="51" customFormat="1" ht="12.75" hidden="1">
      <c r="A312" s="98"/>
      <c r="B312" s="83">
        <v>85121</v>
      </c>
      <c r="C312" s="72"/>
      <c r="D312" s="73" t="s">
        <v>86</v>
      </c>
      <c r="E312" s="110">
        <f>SUM(E313)</f>
        <v>117056</v>
      </c>
      <c r="F312" s="110">
        <f>SUM(F313)</f>
        <v>4441</v>
      </c>
      <c r="G312" s="110">
        <f t="shared" si="23"/>
        <v>3.79391060688901</v>
      </c>
      <c r="H312" s="110">
        <f t="shared" si="24"/>
        <v>4441</v>
      </c>
      <c r="I312" s="111">
        <f>SUM(I313:I315)</f>
        <v>0</v>
      </c>
      <c r="J312" s="49"/>
      <c r="K312" s="50"/>
    </row>
    <row r="313" spans="1:11" ht="12.75" hidden="1">
      <c r="A313" s="74"/>
      <c r="B313" s="75"/>
      <c r="C313" s="76">
        <v>4280</v>
      </c>
      <c r="D313" s="77" t="s">
        <v>54</v>
      </c>
      <c r="E313" s="58">
        <v>117056</v>
      </c>
      <c r="F313" s="58">
        <v>4441</v>
      </c>
      <c r="G313" s="112">
        <f t="shared" si="23"/>
        <v>3.79391060688901</v>
      </c>
      <c r="H313" s="113">
        <f t="shared" si="24"/>
        <v>4441</v>
      </c>
      <c r="I313" s="67">
        <v>0</v>
      </c>
      <c r="J313" s="20"/>
      <c r="K313" s="19"/>
    </row>
    <row r="314" spans="1:11" s="51" customFormat="1" ht="12.75" hidden="1">
      <c r="A314" s="98"/>
      <c r="B314" s="84">
        <v>85153</v>
      </c>
      <c r="C314" s="78"/>
      <c r="D314" s="79" t="s">
        <v>87</v>
      </c>
      <c r="E314" s="114">
        <f>SUM(E315:E316)</f>
        <v>20000</v>
      </c>
      <c r="F314" s="114">
        <f>SUM(F315:F316)</f>
        <v>879</v>
      </c>
      <c r="G314" s="114">
        <f t="shared" si="23"/>
        <v>4.3950000000000005</v>
      </c>
      <c r="H314" s="114">
        <f t="shared" si="24"/>
        <v>879</v>
      </c>
      <c r="I314" s="115">
        <f>SUM(I315:I316)</f>
        <v>0</v>
      </c>
      <c r="J314" s="49"/>
      <c r="K314" s="50"/>
    </row>
    <row r="315" spans="1:11" ht="12.75" hidden="1">
      <c r="A315" s="74"/>
      <c r="B315" s="75"/>
      <c r="C315" s="76">
        <v>4210</v>
      </c>
      <c r="D315" s="77" t="s">
        <v>13</v>
      </c>
      <c r="E315" s="58">
        <v>8000</v>
      </c>
      <c r="F315" s="58">
        <v>399</v>
      </c>
      <c r="G315" s="112">
        <f t="shared" si="23"/>
        <v>4.987500000000001</v>
      </c>
      <c r="H315" s="113">
        <f t="shared" si="24"/>
        <v>399</v>
      </c>
      <c r="I315" s="67">
        <v>0</v>
      </c>
      <c r="J315" s="20"/>
      <c r="K315" s="19"/>
    </row>
    <row r="316" spans="1:11" ht="12.75" hidden="1">
      <c r="A316" s="74"/>
      <c r="B316" s="75"/>
      <c r="C316" s="76">
        <v>4300</v>
      </c>
      <c r="D316" s="77" t="s">
        <v>4</v>
      </c>
      <c r="E316" s="58">
        <v>12000</v>
      </c>
      <c r="F316" s="58">
        <v>480</v>
      </c>
      <c r="G316" s="112">
        <f t="shared" si="23"/>
        <v>4</v>
      </c>
      <c r="H316" s="113">
        <f t="shared" si="24"/>
        <v>480</v>
      </c>
      <c r="I316" s="67">
        <v>0</v>
      </c>
      <c r="J316" s="20"/>
      <c r="K316" s="19"/>
    </row>
    <row r="317" spans="1:11" s="51" customFormat="1" ht="12.75" hidden="1">
      <c r="A317" s="98"/>
      <c r="B317" s="84">
        <v>85154</v>
      </c>
      <c r="C317" s="78"/>
      <c r="D317" s="79" t="s">
        <v>88</v>
      </c>
      <c r="E317" s="114">
        <f>SUM(E318:E335)</f>
        <v>350000</v>
      </c>
      <c r="F317" s="114">
        <f>SUM(F318:F335)</f>
        <v>129582.84999999999</v>
      </c>
      <c r="G317" s="114">
        <f t="shared" si="23"/>
        <v>37.023671428571426</v>
      </c>
      <c r="H317" s="114">
        <f t="shared" si="24"/>
        <v>129582.84999999999</v>
      </c>
      <c r="I317" s="115">
        <f>SUM(I318:I335)</f>
        <v>0</v>
      </c>
      <c r="J317" s="49"/>
      <c r="K317" s="50"/>
    </row>
    <row r="318" spans="1:11" ht="56.25" hidden="1">
      <c r="A318" s="74"/>
      <c r="B318" s="75"/>
      <c r="C318" s="76">
        <v>2330</v>
      </c>
      <c r="D318" s="77" t="s">
        <v>89</v>
      </c>
      <c r="E318" s="58">
        <v>1021</v>
      </c>
      <c r="F318" s="58">
        <v>1020.9</v>
      </c>
      <c r="G318" s="112">
        <f t="shared" si="23"/>
        <v>99.99020568070519</v>
      </c>
      <c r="H318" s="113">
        <f t="shared" si="24"/>
        <v>1020.9</v>
      </c>
      <c r="I318" s="67">
        <v>0</v>
      </c>
      <c r="J318" s="25">
        <v>1021</v>
      </c>
      <c r="K318" s="4">
        <v>1020.9</v>
      </c>
    </row>
    <row r="319" spans="1:11" ht="22.5" hidden="1">
      <c r="A319" s="74"/>
      <c r="B319" s="75"/>
      <c r="C319" s="76">
        <v>3020</v>
      </c>
      <c r="D319" s="77" t="s">
        <v>41</v>
      </c>
      <c r="E319" s="58">
        <v>500</v>
      </c>
      <c r="F319" s="58">
        <v>160.02</v>
      </c>
      <c r="G319" s="112">
        <f t="shared" si="23"/>
        <v>32.004000000000005</v>
      </c>
      <c r="H319" s="113">
        <f t="shared" si="24"/>
        <v>160.02</v>
      </c>
      <c r="I319" s="67">
        <v>0</v>
      </c>
      <c r="J319" s="20"/>
      <c r="K319" s="19"/>
    </row>
    <row r="320" spans="1:13" ht="22.5" hidden="1">
      <c r="A320" s="74"/>
      <c r="B320" s="75"/>
      <c r="C320" s="76">
        <v>4010</v>
      </c>
      <c r="D320" s="77" t="s">
        <v>42</v>
      </c>
      <c r="E320" s="58">
        <v>67500</v>
      </c>
      <c r="F320" s="58">
        <v>29577.47</v>
      </c>
      <c r="G320" s="116">
        <f t="shared" si="23"/>
        <v>43.818474074074075</v>
      </c>
      <c r="H320" s="117">
        <f t="shared" si="24"/>
        <v>29577.47</v>
      </c>
      <c r="I320" s="118">
        <v>0</v>
      </c>
      <c r="J320" s="20"/>
      <c r="K320" s="19"/>
      <c r="L320" s="3">
        <v>67500</v>
      </c>
      <c r="M320" s="4">
        <v>29577.47</v>
      </c>
    </row>
    <row r="321" spans="1:13" ht="12.75" hidden="1">
      <c r="A321" s="74"/>
      <c r="B321" s="75"/>
      <c r="C321" s="76">
        <v>4040</v>
      </c>
      <c r="D321" s="77" t="s">
        <v>43</v>
      </c>
      <c r="E321" s="58">
        <v>5000</v>
      </c>
      <c r="F321" s="58">
        <v>4678.92</v>
      </c>
      <c r="G321" s="112">
        <f t="shared" si="23"/>
        <v>93.5784</v>
      </c>
      <c r="H321" s="113">
        <f t="shared" si="24"/>
        <v>4678.92</v>
      </c>
      <c r="I321" s="67">
        <v>0</v>
      </c>
      <c r="J321" s="20"/>
      <c r="K321" s="19"/>
      <c r="L321" s="3">
        <v>5000</v>
      </c>
      <c r="M321" s="4">
        <v>4678.92</v>
      </c>
    </row>
    <row r="322" spans="1:13" ht="12.75" hidden="1">
      <c r="A322" s="74"/>
      <c r="B322" s="75"/>
      <c r="C322" s="76">
        <v>4110</v>
      </c>
      <c r="D322" s="77" t="s">
        <v>10</v>
      </c>
      <c r="E322" s="58">
        <v>16000</v>
      </c>
      <c r="F322" s="58">
        <v>6421.18</v>
      </c>
      <c r="G322" s="112">
        <f t="shared" si="23"/>
        <v>40.132375</v>
      </c>
      <c r="H322" s="113">
        <f t="shared" si="24"/>
        <v>6421.18</v>
      </c>
      <c r="I322" s="67">
        <v>0</v>
      </c>
      <c r="J322" s="20"/>
      <c r="K322" s="19"/>
      <c r="L322" s="3">
        <v>16000</v>
      </c>
      <c r="M322" s="4">
        <v>6421.18</v>
      </c>
    </row>
    <row r="323" spans="1:13" ht="12.75" hidden="1">
      <c r="A323" s="74"/>
      <c r="B323" s="75"/>
      <c r="C323" s="76">
        <v>4120</v>
      </c>
      <c r="D323" s="77" t="s">
        <v>11</v>
      </c>
      <c r="E323" s="58">
        <v>1800</v>
      </c>
      <c r="F323" s="58">
        <v>653.33</v>
      </c>
      <c r="G323" s="112">
        <f t="shared" si="23"/>
        <v>36.29611111111111</v>
      </c>
      <c r="H323" s="113">
        <f t="shared" si="24"/>
        <v>653.33</v>
      </c>
      <c r="I323" s="67">
        <v>0</v>
      </c>
      <c r="J323" s="20"/>
      <c r="K323" s="19"/>
      <c r="L323" s="3">
        <v>1800</v>
      </c>
      <c r="M323" s="4">
        <v>653.33</v>
      </c>
    </row>
    <row r="324" spans="1:13" ht="12.75" hidden="1">
      <c r="A324" s="74"/>
      <c r="B324" s="75"/>
      <c r="C324" s="76">
        <v>4170</v>
      </c>
      <c r="D324" s="77" t="s">
        <v>12</v>
      </c>
      <c r="E324" s="58">
        <v>76400</v>
      </c>
      <c r="F324" s="58">
        <v>33468.08</v>
      </c>
      <c r="G324" s="112">
        <f t="shared" si="23"/>
        <v>43.80638743455498</v>
      </c>
      <c r="H324" s="113">
        <f t="shared" si="24"/>
        <v>33468.08</v>
      </c>
      <c r="I324" s="67">
        <v>0</v>
      </c>
      <c r="J324" s="20"/>
      <c r="K324" s="19"/>
      <c r="L324" s="3">
        <v>76400</v>
      </c>
      <c r="M324" s="4">
        <v>33468.08</v>
      </c>
    </row>
    <row r="325" spans="1:11" ht="12.75" hidden="1">
      <c r="A325" s="74"/>
      <c r="B325" s="75"/>
      <c r="C325" s="76">
        <v>4210</v>
      </c>
      <c r="D325" s="77" t="s">
        <v>13</v>
      </c>
      <c r="E325" s="58">
        <v>30157</v>
      </c>
      <c r="F325" s="58">
        <v>6689.97</v>
      </c>
      <c r="G325" s="112">
        <f t="shared" si="23"/>
        <v>22.183804755114895</v>
      </c>
      <c r="H325" s="113">
        <f t="shared" si="24"/>
        <v>6689.97</v>
      </c>
      <c r="I325" s="67">
        <v>0</v>
      </c>
      <c r="J325" s="20"/>
      <c r="K325" s="19"/>
    </row>
    <row r="326" spans="1:11" ht="12.75" hidden="1">
      <c r="A326" s="74"/>
      <c r="B326" s="75"/>
      <c r="C326" s="76">
        <v>4220</v>
      </c>
      <c r="D326" s="77" t="s">
        <v>53</v>
      </c>
      <c r="E326" s="58">
        <v>7800</v>
      </c>
      <c r="F326" s="58">
        <v>3910.85</v>
      </c>
      <c r="G326" s="112">
        <f t="shared" si="23"/>
        <v>50.139102564102565</v>
      </c>
      <c r="H326" s="113">
        <f t="shared" si="24"/>
        <v>3910.85</v>
      </c>
      <c r="I326" s="67">
        <v>0</v>
      </c>
      <c r="J326" s="20"/>
      <c r="K326" s="19"/>
    </row>
    <row r="327" spans="1:11" ht="12.75" hidden="1">
      <c r="A327" s="74"/>
      <c r="B327" s="75"/>
      <c r="C327" s="76">
        <v>4260</v>
      </c>
      <c r="D327" s="77" t="s">
        <v>28</v>
      </c>
      <c r="E327" s="58">
        <v>25000</v>
      </c>
      <c r="F327" s="58">
        <v>3163.22</v>
      </c>
      <c r="G327" s="112">
        <f t="shared" si="23"/>
        <v>12.65288</v>
      </c>
      <c r="H327" s="113">
        <f t="shared" si="24"/>
        <v>3163.22</v>
      </c>
      <c r="I327" s="67">
        <v>0</v>
      </c>
      <c r="J327" s="20"/>
      <c r="K327" s="19"/>
    </row>
    <row r="328" spans="1:11" ht="12.75" hidden="1">
      <c r="A328" s="74"/>
      <c r="B328" s="75"/>
      <c r="C328" s="76">
        <v>4270</v>
      </c>
      <c r="D328" s="77" t="s">
        <v>23</v>
      </c>
      <c r="E328" s="58">
        <v>2000</v>
      </c>
      <c r="F328" s="58">
        <v>61.5</v>
      </c>
      <c r="G328" s="112">
        <f t="shared" si="23"/>
        <v>3.075</v>
      </c>
      <c r="H328" s="113">
        <f t="shared" si="24"/>
        <v>61.5</v>
      </c>
      <c r="I328" s="67">
        <v>0</v>
      </c>
      <c r="J328" s="20"/>
      <c r="K328" s="19"/>
    </row>
    <row r="329" spans="1:13" ht="12.75" hidden="1">
      <c r="A329" s="74"/>
      <c r="B329" s="75"/>
      <c r="C329" s="76">
        <v>4280</v>
      </c>
      <c r="D329" s="77" t="s">
        <v>54</v>
      </c>
      <c r="E329" s="58">
        <v>200</v>
      </c>
      <c r="F329" s="58">
        <v>46.5</v>
      </c>
      <c r="G329" s="112">
        <f t="shared" si="23"/>
        <v>23.25</v>
      </c>
      <c r="H329" s="113">
        <f t="shared" si="24"/>
        <v>46.5</v>
      </c>
      <c r="I329" s="67">
        <v>0</v>
      </c>
      <c r="J329" s="17"/>
      <c r="K329" s="18"/>
      <c r="L329" s="19"/>
      <c r="M329" s="19"/>
    </row>
    <row r="330" spans="1:13" ht="12.75" hidden="1">
      <c r="A330" s="74"/>
      <c r="B330" s="75"/>
      <c r="C330" s="76">
        <v>4300</v>
      </c>
      <c r="D330" s="77" t="s">
        <v>4</v>
      </c>
      <c r="E330" s="58">
        <v>109722</v>
      </c>
      <c r="F330" s="58">
        <v>36852.64</v>
      </c>
      <c r="G330" s="112">
        <f t="shared" si="23"/>
        <v>33.5872842274111</v>
      </c>
      <c r="H330" s="113">
        <f t="shared" si="24"/>
        <v>36852.64</v>
      </c>
      <c r="I330" s="67">
        <v>0</v>
      </c>
      <c r="J330" s="20"/>
      <c r="K330" s="19"/>
      <c r="L330" s="17"/>
      <c r="M330" s="18"/>
    </row>
    <row r="331" spans="1:13" ht="22.5" hidden="1">
      <c r="A331" s="74"/>
      <c r="B331" s="75"/>
      <c r="C331" s="76">
        <v>4360</v>
      </c>
      <c r="D331" s="77" t="s">
        <v>55</v>
      </c>
      <c r="E331" s="58">
        <v>2500</v>
      </c>
      <c r="F331" s="58">
        <v>489.12</v>
      </c>
      <c r="G331" s="112">
        <f t="shared" si="23"/>
        <v>19.5648</v>
      </c>
      <c r="H331" s="113">
        <f t="shared" si="24"/>
        <v>489.12</v>
      </c>
      <c r="I331" s="67">
        <v>0</v>
      </c>
      <c r="J331" s="20"/>
      <c r="K331" s="19"/>
      <c r="L331" s="17"/>
      <c r="M331" s="18"/>
    </row>
    <row r="332" spans="1:13" ht="12.75" hidden="1">
      <c r="A332" s="74"/>
      <c r="B332" s="75"/>
      <c r="C332" s="76">
        <v>4410</v>
      </c>
      <c r="D332" s="77" t="s">
        <v>45</v>
      </c>
      <c r="E332" s="58">
        <v>1500</v>
      </c>
      <c r="F332" s="58">
        <v>545.2</v>
      </c>
      <c r="G332" s="112">
        <f t="shared" si="23"/>
        <v>36.346666666666664</v>
      </c>
      <c r="H332" s="113">
        <f t="shared" si="24"/>
        <v>545.2</v>
      </c>
      <c r="I332" s="67">
        <v>0</v>
      </c>
      <c r="J332" s="20"/>
      <c r="K332" s="19"/>
      <c r="L332" s="17"/>
      <c r="M332" s="18"/>
    </row>
    <row r="333" spans="1:13" ht="12.75" hidden="1">
      <c r="A333" s="74"/>
      <c r="B333" s="75"/>
      <c r="C333" s="76">
        <v>4430</v>
      </c>
      <c r="D333" s="77" t="s">
        <v>14</v>
      </c>
      <c r="E333" s="58">
        <v>500</v>
      </c>
      <c r="F333" s="58">
        <v>0</v>
      </c>
      <c r="G333" s="112">
        <f t="shared" si="23"/>
        <v>0</v>
      </c>
      <c r="H333" s="113">
        <f t="shared" si="24"/>
        <v>0</v>
      </c>
      <c r="I333" s="67">
        <v>0</v>
      </c>
      <c r="J333" s="20"/>
      <c r="K333" s="19"/>
      <c r="L333" s="17"/>
      <c r="M333" s="18"/>
    </row>
    <row r="334" spans="1:13" ht="22.5" hidden="1">
      <c r="A334" s="74"/>
      <c r="B334" s="75"/>
      <c r="C334" s="76">
        <v>4440</v>
      </c>
      <c r="D334" s="77" t="s">
        <v>46</v>
      </c>
      <c r="E334" s="58">
        <v>1900</v>
      </c>
      <c r="F334" s="58">
        <v>1843.95</v>
      </c>
      <c r="G334" s="112">
        <f t="shared" si="23"/>
        <v>97.05</v>
      </c>
      <c r="H334" s="113">
        <f t="shared" si="24"/>
        <v>1843.95</v>
      </c>
      <c r="I334" s="67">
        <v>0</v>
      </c>
      <c r="J334" s="20"/>
      <c r="K334" s="19"/>
      <c r="L334" s="17"/>
      <c r="M334" s="18"/>
    </row>
    <row r="335" spans="1:11" ht="22.5" hidden="1">
      <c r="A335" s="74"/>
      <c r="B335" s="75"/>
      <c r="C335" s="76">
        <v>4700</v>
      </c>
      <c r="D335" s="77" t="s">
        <v>47</v>
      </c>
      <c r="E335" s="58">
        <v>500</v>
      </c>
      <c r="F335" s="58">
        <v>0</v>
      </c>
      <c r="G335" s="112">
        <f t="shared" si="23"/>
        <v>0</v>
      </c>
      <c r="H335" s="113">
        <f t="shared" si="24"/>
        <v>0</v>
      </c>
      <c r="I335" s="67">
        <v>0</v>
      </c>
      <c r="J335" s="20"/>
      <c r="K335" s="19"/>
    </row>
    <row r="336" spans="1:11" s="51" customFormat="1" ht="12.75" hidden="1">
      <c r="A336" s="98"/>
      <c r="B336" s="84">
        <v>85195</v>
      </c>
      <c r="C336" s="78"/>
      <c r="D336" s="79" t="s">
        <v>9</v>
      </c>
      <c r="E336" s="114">
        <f>SUM(E337:E340)</f>
        <v>300</v>
      </c>
      <c r="F336" s="114">
        <f>SUM(F337:F340)</f>
        <v>282.86</v>
      </c>
      <c r="G336" s="114">
        <f t="shared" si="23"/>
        <v>94.28666666666668</v>
      </c>
      <c r="H336" s="114">
        <f t="shared" si="24"/>
        <v>282.86</v>
      </c>
      <c r="I336" s="115">
        <f>SUM(I337:I340)</f>
        <v>0</v>
      </c>
      <c r="J336" s="49"/>
      <c r="K336" s="50"/>
    </row>
    <row r="337" spans="1:13" ht="22.5" hidden="1">
      <c r="A337" s="74"/>
      <c r="B337" s="75"/>
      <c r="C337" s="76">
        <v>4010</v>
      </c>
      <c r="D337" s="77" t="s">
        <v>42</v>
      </c>
      <c r="E337" s="58">
        <v>227</v>
      </c>
      <c r="F337" s="58">
        <v>212.55</v>
      </c>
      <c r="G337" s="112">
        <f t="shared" si="23"/>
        <v>93.63436123348019</v>
      </c>
      <c r="H337" s="113">
        <f t="shared" si="24"/>
        <v>212.55</v>
      </c>
      <c r="I337" s="67">
        <v>0</v>
      </c>
      <c r="J337" s="20"/>
      <c r="K337" s="19"/>
      <c r="L337" s="3">
        <v>227</v>
      </c>
      <c r="M337" s="4">
        <v>212.55</v>
      </c>
    </row>
    <row r="338" spans="1:11" ht="12.75" hidden="1">
      <c r="A338" s="74"/>
      <c r="B338" s="75"/>
      <c r="C338" s="76">
        <v>4210</v>
      </c>
      <c r="D338" s="77" t="s">
        <v>13</v>
      </c>
      <c r="E338" s="58">
        <v>12</v>
      </c>
      <c r="F338" s="58">
        <v>11.01</v>
      </c>
      <c r="G338" s="112">
        <f t="shared" si="23"/>
        <v>91.75</v>
      </c>
      <c r="H338" s="113">
        <f t="shared" si="24"/>
        <v>11.01</v>
      </c>
      <c r="I338" s="67">
        <v>0</v>
      </c>
      <c r="J338" s="20"/>
      <c r="K338" s="19"/>
    </row>
    <row r="339" spans="1:11" ht="12.75" hidden="1">
      <c r="A339" s="74"/>
      <c r="B339" s="75"/>
      <c r="C339" s="76">
        <v>4300</v>
      </c>
      <c r="D339" s="77" t="s">
        <v>4</v>
      </c>
      <c r="E339" s="58">
        <v>32</v>
      </c>
      <c r="F339" s="58">
        <v>31.2</v>
      </c>
      <c r="G339" s="112">
        <f t="shared" si="23"/>
        <v>97.5</v>
      </c>
      <c r="H339" s="113">
        <f t="shared" si="24"/>
        <v>31.2</v>
      </c>
      <c r="I339" s="67">
        <v>0</v>
      </c>
      <c r="J339" s="20"/>
      <c r="K339" s="19"/>
    </row>
    <row r="340" spans="1:11" ht="12.75" hidden="1">
      <c r="A340" s="74"/>
      <c r="B340" s="75"/>
      <c r="C340" s="80">
        <v>4410</v>
      </c>
      <c r="D340" s="81" t="s">
        <v>45</v>
      </c>
      <c r="E340" s="60">
        <v>29</v>
      </c>
      <c r="F340" s="60">
        <v>28.1</v>
      </c>
      <c r="G340" s="116">
        <f t="shared" si="23"/>
        <v>96.89655172413794</v>
      </c>
      <c r="H340" s="117">
        <f t="shared" si="24"/>
        <v>28.1</v>
      </c>
      <c r="I340" s="118">
        <v>0</v>
      </c>
      <c r="J340" s="20"/>
      <c r="K340" s="19"/>
    </row>
    <row r="341" spans="1:11" ht="13.5" thickBot="1">
      <c r="A341" s="99">
        <v>852</v>
      </c>
      <c r="B341" s="100"/>
      <c r="C341" s="100"/>
      <c r="D341" s="101" t="s">
        <v>90</v>
      </c>
      <c r="E341" s="126">
        <f>SUM(E342,E371,E344,E365,E373,E376,E379,E382,E405,E423,E426)</f>
        <v>5769184.9399999995</v>
      </c>
      <c r="F341" s="126">
        <f>SUM(F342,F371,F344,F365,F373,F376,F379,F382,F405,F423,F426)</f>
        <v>2345597.52</v>
      </c>
      <c r="G341" s="126">
        <f>PRODUCT(F341,1/E341,100)</f>
        <v>40.65734665111984</v>
      </c>
      <c r="H341" s="126">
        <f t="shared" si="24"/>
        <v>2318291.32</v>
      </c>
      <c r="I341" s="127">
        <f>SUM(I342,I371,I344,I365,I373,I376,I379,I382,I405,I423,I426)</f>
        <v>27306.199999999997</v>
      </c>
      <c r="J341" s="20"/>
      <c r="K341" s="19"/>
    </row>
    <row r="342" spans="1:11" s="51" customFormat="1" ht="12.75" hidden="1">
      <c r="A342" s="98"/>
      <c r="B342" s="83">
        <v>85202</v>
      </c>
      <c r="C342" s="72"/>
      <c r="D342" s="73" t="s">
        <v>91</v>
      </c>
      <c r="E342" s="110">
        <f>SUM(E343)</f>
        <v>564000</v>
      </c>
      <c r="F342" s="110">
        <f>SUM(F343)</f>
        <v>240067.45</v>
      </c>
      <c r="G342" s="110">
        <f t="shared" si="23"/>
        <v>42.565150709219864</v>
      </c>
      <c r="H342" s="110">
        <f t="shared" si="24"/>
        <v>240067.45</v>
      </c>
      <c r="I342" s="111">
        <f>SUM(I343)</f>
        <v>0</v>
      </c>
      <c r="J342" s="49"/>
      <c r="K342" s="50"/>
    </row>
    <row r="343" spans="1:11" ht="33.75" hidden="1">
      <c r="A343" s="74"/>
      <c r="B343" s="75"/>
      <c r="C343" s="76">
        <v>4330</v>
      </c>
      <c r="D343" s="77" t="s">
        <v>92</v>
      </c>
      <c r="E343" s="58">
        <v>564000</v>
      </c>
      <c r="F343" s="58">
        <v>240067.45</v>
      </c>
      <c r="G343" s="112">
        <f t="shared" si="23"/>
        <v>42.565150709219864</v>
      </c>
      <c r="H343" s="113">
        <f t="shared" si="24"/>
        <v>240067.45</v>
      </c>
      <c r="I343" s="67">
        <v>0</v>
      </c>
      <c r="J343" s="20"/>
      <c r="K343" s="19"/>
    </row>
    <row r="344" spans="1:11" s="51" customFormat="1" ht="12.75" hidden="1">
      <c r="A344" s="98"/>
      <c r="B344" s="84">
        <v>85203</v>
      </c>
      <c r="C344" s="78"/>
      <c r="D344" s="79" t="s">
        <v>93</v>
      </c>
      <c r="E344" s="114">
        <f>SUM(E345:E364)</f>
        <v>1418430</v>
      </c>
      <c r="F344" s="114">
        <f>SUM(F345:F364)</f>
        <v>493422.9300000001</v>
      </c>
      <c r="G344" s="114">
        <f t="shared" si="23"/>
        <v>34.78655485290075</v>
      </c>
      <c r="H344" s="114">
        <f t="shared" si="24"/>
        <v>466116.7300000001</v>
      </c>
      <c r="I344" s="115">
        <f>SUM(I345:I364)</f>
        <v>27306.199999999997</v>
      </c>
      <c r="J344" s="49"/>
      <c r="K344" s="50"/>
    </row>
    <row r="345" spans="1:11" ht="22.5" hidden="1">
      <c r="A345" s="74"/>
      <c r="B345" s="75"/>
      <c r="C345" s="76">
        <v>3020</v>
      </c>
      <c r="D345" s="77" t="s">
        <v>41</v>
      </c>
      <c r="E345" s="58">
        <v>1500</v>
      </c>
      <c r="F345" s="58">
        <v>320.04</v>
      </c>
      <c r="G345" s="116">
        <f t="shared" si="23"/>
        <v>21.336</v>
      </c>
      <c r="H345" s="117">
        <f t="shared" si="24"/>
        <v>320.04</v>
      </c>
      <c r="I345" s="118">
        <v>0</v>
      </c>
      <c r="J345" s="20"/>
      <c r="K345" s="19"/>
    </row>
    <row r="346" spans="1:13" ht="22.5" hidden="1">
      <c r="A346" s="74"/>
      <c r="B346" s="75"/>
      <c r="C346" s="76">
        <v>4010</v>
      </c>
      <c r="D346" s="77" t="s">
        <v>42</v>
      </c>
      <c r="E346" s="58">
        <v>571029.39</v>
      </c>
      <c r="F346" s="58">
        <v>234474.82</v>
      </c>
      <c r="G346" s="112">
        <f t="shared" si="23"/>
        <v>41.06177792354961</v>
      </c>
      <c r="H346" s="113">
        <f t="shared" si="24"/>
        <v>234474.82</v>
      </c>
      <c r="I346" s="67">
        <v>0</v>
      </c>
      <c r="J346" s="20"/>
      <c r="K346" s="19"/>
      <c r="L346" s="3">
        <v>571029.39</v>
      </c>
      <c r="M346" s="4">
        <v>234474.82</v>
      </c>
    </row>
    <row r="347" spans="1:13" ht="12.75" hidden="1">
      <c r="A347" s="74"/>
      <c r="B347" s="75"/>
      <c r="C347" s="76">
        <v>4040</v>
      </c>
      <c r="D347" s="77" t="s">
        <v>43</v>
      </c>
      <c r="E347" s="58">
        <v>36584.61</v>
      </c>
      <c r="F347" s="58">
        <v>35508.29</v>
      </c>
      <c r="G347" s="112">
        <f t="shared" si="23"/>
        <v>97.05799788490297</v>
      </c>
      <c r="H347" s="113">
        <f t="shared" si="24"/>
        <v>35508.29</v>
      </c>
      <c r="I347" s="67">
        <v>0</v>
      </c>
      <c r="J347" s="20"/>
      <c r="K347" s="19"/>
      <c r="L347" s="3">
        <v>36584.61</v>
      </c>
      <c r="M347" s="4">
        <v>35508.29</v>
      </c>
    </row>
    <row r="348" spans="1:13" ht="12.75" hidden="1">
      <c r="A348" s="74"/>
      <c r="B348" s="75"/>
      <c r="C348" s="76">
        <v>4110</v>
      </c>
      <c r="D348" s="77" t="s">
        <v>10</v>
      </c>
      <c r="E348" s="58">
        <v>104520</v>
      </c>
      <c r="F348" s="58">
        <v>46011.32</v>
      </c>
      <c r="G348" s="112">
        <f t="shared" si="23"/>
        <v>44.02154611557597</v>
      </c>
      <c r="H348" s="113">
        <f t="shared" si="24"/>
        <v>46011.32</v>
      </c>
      <c r="I348" s="67">
        <v>0</v>
      </c>
      <c r="J348" s="20"/>
      <c r="K348" s="19"/>
      <c r="L348" s="3">
        <v>104520</v>
      </c>
      <c r="M348" s="4">
        <v>46011.32</v>
      </c>
    </row>
    <row r="349" spans="1:13" ht="12.75" hidden="1">
      <c r="A349" s="74"/>
      <c r="B349" s="75"/>
      <c r="C349" s="76">
        <v>4120</v>
      </c>
      <c r="D349" s="77" t="s">
        <v>11</v>
      </c>
      <c r="E349" s="58">
        <v>9716</v>
      </c>
      <c r="F349" s="58">
        <v>3961.64</v>
      </c>
      <c r="G349" s="112">
        <f t="shared" si="23"/>
        <v>40.77439275421984</v>
      </c>
      <c r="H349" s="113">
        <f t="shared" si="24"/>
        <v>3961.64</v>
      </c>
      <c r="I349" s="67">
        <v>0</v>
      </c>
      <c r="J349" s="20"/>
      <c r="K349" s="19"/>
      <c r="L349" s="3">
        <v>9716</v>
      </c>
      <c r="M349" s="4">
        <v>3961.64</v>
      </c>
    </row>
    <row r="350" spans="1:13" ht="12.75" hidden="1">
      <c r="A350" s="74"/>
      <c r="B350" s="75"/>
      <c r="C350" s="76">
        <v>4170</v>
      </c>
      <c r="D350" s="77" t="s">
        <v>12</v>
      </c>
      <c r="E350" s="58">
        <v>9400</v>
      </c>
      <c r="F350" s="58">
        <v>1396.42</v>
      </c>
      <c r="G350" s="112">
        <f t="shared" si="23"/>
        <v>14.85553191489362</v>
      </c>
      <c r="H350" s="113">
        <f t="shared" si="24"/>
        <v>1396.42</v>
      </c>
      <c r="I350" s="67">
        <v>0</v>
      </c>
      <c r="J350" s="20"/>
      <c r="K350" s="19"/>
      <c r="L350" s="3">
        <v>9400</v>
      </c>
      <c r="M350" s="4">
        <v>1396.42</v>
      </c>
    </row>
    <row r="351" spans="1:13" ht="12.75" hidden="1">
      <c r="A351" s="74"/>
      <c r="B351" s="75"/>
      <c r="C351" s="76">
        <v>4210</v>
      </c>
      <c r="D351" s="77" t="s">
        <v>13</v>
      </c>
      <c r="E351" s="58">
        <v>29000</v>
      </c>
      <c r="F351" s="58">
        <v>13626.57</v>
      </c>
      <c r="G351" s="112">
        <f t="shared" si="23"/>
        <v>46.98817241379311</v>
      </c>
      <c r="H351" s="113">
        <f t="shared" si="24"/>
        <v>13626.57</v>
      </c>
      <c r="I351" s="67">
        <v>0</v>
      </c>
      <c r="J351" s="20"/>
      <c r="K351" s="19"/>
      <c r="L351" s="17"/>
      <c r="M351" s="18"/>
    </row>
    <row r="352" spans="1:13" ht="12.75" hidden="1">
      <c r="A352" s="74"/>
      <c r="B352" s="75"/>
      <c r="C352" s="76">
        <v>4220</v>
      </c>
      <c r="D352" s="77" t="s">
        <v>53</v>
      </c>
      <c r="E352" s="58">
        <v>23200</v>
      </c>
      <c r="F352" s="58">
        <v>11638.56</v>
      </c>
      <c r="G352" s="112">
        <f t="shared" si="23"/>
        <v>50.166206896551714</v>
      </c>
      <c r="H352" s="113">
        <f t="shared" si="24"/>
        <v>11638.56</v>
      </c>
      <c r="I352" s="67">
        <v>0</v>
      </c>
      <c r="J352" s="20"/>
      <c r="K352" s="19"/>
      <c r="L352" s="17"/>
      <c r="M352" s="18"/>
    </row>
    <row r="353" spans="1:13" ht="12.75" hidden="1">
      <c r="A353" s="74"/>
      <c r="B353" s="75"/>
      <c r="C353" s="76">
        <v>4260</v>
      </c>
      <c r="D353" s="77" t="s">
        <v>28</v>
      </c>
      <c r="E353" s="58">
        <v>67000</v>
      </c>
      <c r="F353" s="58">
        <v>18463.19</v>
      </c>
      <c r="G353" s="112">
        <f aca="true" t="shared" si="25" ref="G353:G433">PRODUCT(F353,1/E353,100)</f>
        <v>27.557</v>
      </c>
      <c r="H353" s="113">
        <f aca="true" t="shared" si="26" ref="H353:H433">F353-I353</f>
        <v>18463.19</v>
      </c>
      <c r="I353" s="67">
        <v>0</v>
      </c>
      <c r="J353" s="20"/>
      <c r="K353" s="19"/>
      <c r="L353" s="17"/>
      <c r="M353" s="18"/>
    </row>
    <row r="354" spans="1:13" ht="12.75" hidden="1">
      <c r="A354" s="74"/>
      <c r="B354" s="75"/>
      <c r="C354" s="76">
        <v>4270</v>
      </c>
      <c r="D354" s="77" t="s">
        <v>23</v>
      </c>
      <c r="E354" s="58">
        <v>64265</v>
      </c>
      <c r="F354" s="58">
        <v>9305</v>
      </c>
      <c r="G354" s="112">
        <f t="shared" si="25"/>
        <v>14.479109935423635</v>
      </c>
      <c r="H354" s="113">
        <f t="shared" si="26"/>
        <v>9305</v>
      </c>
      <c r="I354" s="67">
        <v>0</v>
      </c>
      <c r="J354" s="20"/>
      <c r="K354" s="19"/>
      <c r="L354" s="17"/>
      <c r="M354" s="18"/>
    </row>
    <row r="355" spans="1:13" ht="12.75" hidden="1">
      <c r="A355" s="74"/>
      <c r="B355" s="75"/>
      <c r="C355" s="76">
        <v>4280</v>
      </c>
      <c r="D355" s="77" t="s">
        <v>54</v>
      </c>
      <c r="E355" s="58">
        <v>1000</v>
      </c>
      <c r="F355" s="58">
        <v>0</v>
      </c>
      <c r="G355" s="112">
        <f t="shared" si="25"/>
        <v>0</v>
      </c>
      <c r="H355" s="113">
        <f t="shared" si="26"/>
        <v>0</v>
      </c>
      <c r="I355" s="67">
        <v>0</v>
      </c>
      <c r="J355" s="20"/>
      <c r="K355" s="19"/>
      <c r="L355" s="17"/>
      <c r="M355" s="18"/>
    </row>
    <row r="356" spans="1:11" ht="12.75" hidden="1">
      <c r="A356" s="74"/>
      <c r="B356" s="75"/>
      <c r="C356" s="76">
        <v>4300</v>
      </c>
      <c r="D356" s="77" t="s">
        <v>4</v>
      </c>
      <c r="E356" s="58">
        <v>54725</v>
      </c>
      <c r="F356" s="58">
        <v>31450.88</v>
      </c>
      <c r="G356" s="112">
        <f t="shared" si="25"/>
        <v>57.470772042028315</v>
      </c>
      <c r="H356" s="113">
        <f t="shared" si="26"/>
        <v>31450.88</v>
      </c>
      <c r="I356" s="67">
        <v>0</v>
      </c>
      <c r="J356" s="20"/>
      <c r="K356" s="19"/>
    </row>
    <row r="357" spans="1:11" ht="33.75" hidden="1">
      <c r="A357" s="74"/>
      <c r="B357" s="75"/>
      <c r="C357" s="76">
        <v>4330</v>
      </c>
      <c r="D357" s="77" t="s">
        <v>92</v>
      </c>
      <c r="E357" s="58">
        <v>89000</v>
      </c>
      <c r="F357" s="58">
        <v>42899.4</v>
      </c>
      <c r="G357" s="112">
        <f t="shared" si="25"/>
        <v>48.201573033707874</v>
      </c>
      <c r="H357" s="113">
        <f t="shared" si="26"/>
        <v>42899.4</v>
      </c>
      <c r="I357" s="67">
        <v>0</v>
      </c>
      <c r="J357" s="20"/>
      <c r="K357" s="19"/>
    </row>
    <row r="358" spans="1:11" ht="22.5" hidden="1">
      <c r="A358" s="74"/>
      <c r="B358" s="75"/>
      <c r="C358" s="76">
        <v>4360</v>
      </c>
      <c r="D358" s="77" t="s">
        <v>55</v>
      </c>
      <c r="E358" s="58">
        <v>4000</v>
      </c>
      <c r="F358" s="58">
        <v>1064.37</v>
      </c>
      <c r="G358" s="112">
        <f t="shared" si="25"/>
        <v>26.609249999999996</v>
      </c>
      <c r="H358" s="113">
        <f t="shared" si="26"/>
        <v>1064.37</v>
      </c>
      <c r="I358" s="67">
        <v>0</v>
      </c>
      <c r="J358" s="20"/>
      <c r="K358" s="19"/>
    </row>
    <row r="359" spans="1:11" ht="12.75" hidden="1">
      <c r="A359" s="74"/>
      <c r="B359" s="75"/>
      <c r="C359" s="76">
        <v>4410</v>
      </c>
      <c r="D359" s="77" t="s">
        <v>45</v>
      </c>
      <c r="E359" s="58">
        <v>2500</v>
      </c>
      <c r="F359" s="58">
        <v>805.4</v>
      </c>
      <c r="G359" s="112">
        <f t="shared" si="25"/>
        <v>32.216</v>
      </c>
      <c r="H359" s="113">
        <f t="shared" si="26"/>
        <v>805.4</v>
      </c>
      <c r="I359" s="67">
        <v>0</v>
      </c>
      <c r="J359" s="20"/>
      <c r="K359" s="19"/>
    </row>
    <row r="360" spans="1:11" ht="12.75" hidden="1">
      <c r="A360" s="74"/>
      <c r="B360" s="75"/>
      <c r="C360" s="76">
        <v>4430</v>
      </c>
      <c r="D360" s="77" t="s">
        <v>14</v>
      </c>
      <c r="E360" s="58">
        <v>4000</v>
      </c>
      <c r="F360" s="58">
        <v>1216.15</v>
      </c>
      <c r="G360" s="112">
        <f t="shared" si="25"/>
        <v>30.403750000000002</v>
      </c>
      <c r="H360" s="113">
        <f t="shared" si="26"/>
        <v>1216.15</v>
      </c>
      <c r="I360" s="67">
        <v>0</v>
      </c>
      <c r="J360" s="20"/>
      <c r="K360" s="19"/>
    </row>
    <row r="361" spans="1:11" ht="22.5" hidden="1">
      <c r="A361" s="74"/>
      <c r="B361" s="75"/>
      <c r="C361" s="76">
        <v>4440</v>
      </c>
      <c r="D361" s="77" t="s">
        <v>46</v>
      </c>
      <c r="E361" s="58">
        <v>13590</v>
      </c>
      <c r="F361" s="58">
        <v>11524.68</v>
      </c>
      <c r="G361" s="112">
        <f t="shared" si="25"/>
        <v>84.80264900662252</v>
      </c>
      <c r="H361" s="113">
        <f t="shared" si="26"/>
        <v>11524.68</v>
      </c>
      <c r="I361" s="67">
        <v>0</v>
      </c>
      <c r="J361" s="20"/>
      <c r="K361" s="19"/>
    </row>
    <row r="362" spans="1:11" ht="22.5" hidden="1">
      <c r="A362" s="74"/>
      <c r="B362" s="75"/>
      <c r="C362" s="76">
        <v>4700</v>
      </c>
      <c r="D362" s="77" t="s">
        <v>47</v>
      </c>
      <c r="E362" s="58">
        <v>3400</v>
      </c>
      <c r="F362" s="58">
        <v>2450</v>
      </c>
      <c r="G362" s="112">
        <f t="shared" si="25"/>
        <v>72.05882352941175</v>
      </c>
      <c r="H362" s="113">
        <f t="shared" si="26"/>
        <v>2450</v>
      </c>
      <c r="I362" s="67">
        <v>0</v>
      </c>
      <c r="J362" s="20"/>
      <c r="K362" s="19"/>
    </row>
    <row r="363" spans="1:11" ht="22.5" hidden="1">
      <c r="A363" s="74"/>
      <c r="B363" s="75"/>
      <c r="C363" s="76">
        <v>6057</v>
      </c>
      <c r="D363" s="77" t="s">
        <v>24</v>
      </c>
      <c r="E363" s="58">
        <v>280500</v>
      </c>
      <c r="F363" s="58">
        <v>18358.62</v>
      </c>
      <c r="G363" s="112">
        <f>PRODUCT(F363,1/E363,100)</f>
        <v>6.544962566844919</v>
      </c>
      <c r="H363" s="113">
        <f>F363-I363</f>
        <v>0</v>
      </c>
      <c r="I363" s="67">
        <v>18358.62</v>
      </c>
      <c r="J363" s="20"/>
      <c r="K363" s="19"/>
    </row>
    <row r="364" spans="1:11" ht="22.5" hidden="1">
      <c r="A364" s="74"/>
      <c r="B364" s="75"/>
      <c r="C364" s="76">
        <v>6059</v>
      </c>
      <c r="D364" s="77" t="s">
        <v>24</v>
      </c>
      <c r="E364" s="58">
        <v>49500</v>
      </c>
      <c r="F364" s="58">
        <v>8947.58</v>
      </c>
      <c r="G364" s="112">
        <f t="shared" si="25"/>
        <v>18.075919191919194</v>
      </c>
      <c r="H364" s="113">
        <f t="shared" si="26"/>
        <v>0</v>
      </c>
      <c r="I364" s="67">
        <v>8947.58</v>
      </c>
      <c r="J364" s="20"/>
      <c r="K364" s="19"/>
    </row>
    <row r="365" spans="1:11" s="51" customFormat="1" ht="31.5" hidden="1">
      <c r="A365" s="98"/>
      <c r="B365" s="84">
        <v>85205</v>
      </c>
      <c r="C365" s="78"/>
      <c r="D365" s="79" t="s">
        <v>94</v>
      </c>
      <c r="E365" s="114">
        <f>SUM(E366:E370)</f>
        <v>23000</v>
      </c>
      <c r="F365" s="114">
        <f>SUM(F366:F370)</f>
        <v>7099.82</v>
      </c>
      <c r="G365" s="114">
        <f t="shared" si="25"/>
        <v>30.868782608695653</v>
      </c>
      <c r="H365" s="114">
        <f t="shared" si="26"/>
        <v>7099.82</v>
      </c>
      <c r="I365" s="115">
        <f>SUM(I366:I370)</f>
        <v>0</v>
      </c>
      <c r="J365" s="49"/>
      <c r="K365" s="50"/>
    </row>
    <row r="366" spans="1:11" ht="12.75" hidden="1">
      <c r="A366" s="74"/>
      <c r="B366" s="75"/>
      <c r="C366" s="76">
        <v>4210</v>
      </c>
      <c r="D366" s="77" t="s">
        <v>13</v>
      </c>
      <c r="E366" s="58">
        <v>4000</v>
      </c>
      <c r="F366" s="58">
        <v>1258.62</v>
      </c>
      <c r="G366" s="112">
        <f t="shared" si="25"/>
        <v>31.465499999999995</v>
      </c>
      <c r="H366" s="113">
        <f t="shared" si="26"/>
        <v>1258.62</v>
      </c>
      <c r="I366" s="67">
        <v>0</v>
      </c>
      <c r="J366" s="20"/>
      <c r="K366" s="19"/>
    </row>
    <row r="367" spans="1:11" ht="12.75" hidden="1">
      <c r="A367" s="74"/>
      <c r="B367" s="75"/>
      <c r="C367" s="76">
        <v>4300</v>
      </c>
      <c r="D367" s="77" t="s">
        <v>4</v>
      </c>
      <c r="E367" s="58">
        <v>15000</v>
      </c>
      <c r="F367" s="58">
        <v>5761.2</v>
      </c>
      <c r="G367" s="112">
        <f t="shared" si="25"/>
        <v>38.408</v>
      </c>
      <c r="H367" s="113">
        <f t="shared" si="26"/>
        <v>5761.2</v>
      </c>
      <c r="I367" s="67">
        <v>0</v>
      </c>
      <c r="J367" s="20"/>
      <c r="K367" s="19"/>
    </row>
    <row r="368" spans="1:11" ht="22.5" hidden="1">
      <c r="A368" s="74"/>
      <c r="B368" s="75"/>
      <c r="C368" s="76">
        <v>4360</v>
      </c>
      <c r="D368" s="77" t="s">
        <v>55</v>
      </c>
      <c r="E368" s="58">
        <v>1000</v>
      </c>
      <c r="F368" s="58">
        <v>80</v>
      </c>
      <c r="G368" s="112">
        <f t="shared" si="25"/>
        <v>8</v>
      </c>
      <c r="H368" s="113">
        <f t="shared" si="26"/>
        <v>80</v>
      </c>
      <c r="I368" s="67">
        <v>0</v>
      </c>
      <c r="J368" s="20"/>
      <c r="K368" s="19"/>
    </row>
    <row r="369" spans="1:11" ht="12.75" hidden="1">
      <c r="A369" s="74"/>
      <c r="B369" s="75"/>
      <c r="C369" s="76">
        <v>4410</v>
      </c>
      <c r="D369" s="77" t="s">
        <v>45</v>
      </c>
      <c r="E369" s="58">
        <v>2000</v>
      </c>
      <c r="F369" s="58">
        <v>0</v>
      </c>
      <c r="G369" s="112">
        <f t="shared" si="25"/>
        <v>0</v>
      </c>
      <c r="H369" s="113">
        <f t="shared" si="26"/>
        <v>0</v>
      </c>
      <c r="I369" s="67">
        <v>0</v>
      </c>
      <c r="J369" s="20"/>
      <c r="K369" s="19"/>
    </row>
    <row r="370" spans="1:11" ht="22.5" hidden="1">
      <c r="A370" s="74"/>
      <c r="B370" s="75"/>
      <c r="C370" s="76">
        <v>4700</v>
      </c>
      <c r="D370" s="77" t="s">
        <v>47</v>
      </c>
      <c r="E370" s="58">
        <v>1000</v>
      </c>
      <c r="F370" s="58">
        <v>0</v>
      </c>
      <c r="G370" s="112">
        <f t="shared" si="25"/>
        <v>0</v>
      </c>
      <c r="H370" s="113">
        <f t="shared" si="26"/>
        <v>0</v>
      </c>
      <c r="I370" s="67">
        <v>0</v>
      </c>
      <c r="J370" s="20"/>
      <c r="K370" s="19"/>
    </row>
    <row r="371" spans="1:11" s="51" customFormat="1" ht="73.5" hidden="1">
      <c r="A371" s="98"/>
      <c r="B371" s="84">
        <v>85213</v>
      </c>
      <c r="C371" s="78"/>
      <c r="D371" s="79" t="s">
        <v>95</v>
      </c>
      <c r="E371" s="114">
        <f>SUM(E372)</f>
        <v>16100</v>
      </c>
      <c r="F371" s="114">
        <f>SUM(F372)</f>
        <v>8924.25</v>
      </c>
      <c r="G371" s="114">
        <f t="shared" si="25"/>
        <v>55.43012422360248</v>
      </c>
      <c r="H371" s="114">
        <f t="shared" si="26"/>
        <v>8924.25</v>
      </c>
      <c r="I371" s="115">
        <f>SUM(I372:I374)</f>
        <v>0</v>
      </c>
      <c r="J371" s="49"/>
      <c r="K371" s="50"/>
    </row>
    <row r="372" spans="1:13" ht="12.75" hidden="1">
      <c r="A372" s="74"/>
      <c r="B372" s="75"/>
      <c r="C372" s="76">
        <v>4130</v>
      </c>
      <c r="D372" s="77" t="s">
        <v>96</v>
      </c>
      <c r="E372" s="58">
        <v>16100</v>
      </c>
      <c r="F372" s="58">
        <v>8924.25</v>
      </c>
      <c r="G372" s="112">
        <f t="shared" si="25"/>
        <v>55.43012422360248</v>
      </c>
      <c r="H372" s="113">
        <f t="shared" si="26"/>
        <v>8924.25</v>
      </c>
      <c r="I372" s="67">
        <v>0</v>
      </c>
      <c r="J372" s="20"/>
      <c r="K372" s="19"/>
      <c r="L372" s="29"/>
      <c r="M372" s="30"/>
    </row>
    <row r="373" spans="1:11" s="51" customFormat="1" ht="42" hidden="1">
      <c r="A373" s="98"/>
      <c r="B373" s="84">
        <v>85214</v>
      </c>
      <c r="C373" s="78"/>
      <c r="D373" s="79" t="s">
        <v>97</v>
      </c>
      <c r="E373" s="114">
        <f>SUM(E374:E375)</f>
        <v>380200</v>
      </c>
      <c r="F373" s="114">
        <f>SUM(F374:F375)</f>
        <v>164534.4</v>
      </c>
      <c r="G373" s="114">
        <f t="shared" si="25"/>
        <v>43.27574960547081</v>
      </c>
      <c r="H373" s="114">
        <f t="shared" si="26"/>
        <v>164534.4</v>
      </c>
      <c r="I373" s="115">
        <f>SUM(I374:I375)</f>
        <v>0</v>
      </c>
      <c r="J373" s="49"/>
      <c r="K373" s="50"/>
    </row>
    <row r="374" spans="1:11" ht="12.75" hidden="1">
      <c r="A374" s="74"/>
      <c r="B374" s="75"/>
      <c r="C374" s="76">
        <v>3110</v>
      </c>
      <c r="D374" s="77" t="s">
        <v>98</v>
      </c>
      <c r="E374" s="58">
        <v>379200</v>
      </c>
      <c r="F374" s="58">
        <v>164534.4</v>
      </c>
      <c r="G374" s="112">
        <f t="shared" si="25"/>
        <v>43.38987341772152</v>
      </c>
      <c r="H374" s="113">
        <f t="shared" si="26"/>
        <v>164534.4</v>
      </c>
      <c r="I374" s="67">
        <v>0</v>
      </c>
      <c r="J374" s="20"/>
      <c r="K374" s="19"/>
    </row>
    <row r="375" spans="1:13" ht="12.75" hidden="1">
      <c r="A375" s="74"/>
      <c r="B375" s="75"/>
      <c r="C375" s="76">
        <v>4110</v>
      </c>
      <c r="D375" s="77" t="s">
        <v>10</v>
      </c>
      <c r="E375" s="58">
        <v>1000</v>
      </c>
      <c r="F375" s="58">
        <v>0</v>
      </c>
      <c r="G375" s="112">
        <f t="shared" si="25"/>
        <v>0</v>
      </c>
      <c r="H375" s="113">
        <f t="shared" si="26"/>
        <v>0</v>
      </c>
      <c r="I375" s="67">
        <v>0</v>
      </c>
      <c r="J375" s="20"/>
      <c r="K375" s="19"/>
      <c r="L375" s="3">
        <v>1000</v>
      </c>
      <c r="M375" s="4">
        <v>0</v>
      </c>
    </row>
    <row r="376" spans="1:11" s="51" customFormat="1" ht="12.75" hidden="1">
      <c r="A376" s="98"/>
      <c r="B376" s="84">
        <v>85215</v>
      </c>
      <c r="C376" s="78"/>
      <c r="D376" s="79" t="s">
        <v>99</v>
      </c>
      <c r="E376" s="114">
        <f>SUM(E377:E378)</f>
        <v>347582.94</v>
      </c>
      <c r="F376" s="114">
        <f>SUM(F377:F378)</f>
        <v>153225.15</v>
      </c>
      <c r="G376" s="114">
        <f t="shared" si="25"/>
        <v>44.083046768635995</v>
      </c>
      <c r="H376" s="114">
        <f t="shared" si="26"/>
        <v>153225.15</v>
      </c>
      <c r="I376" s="115">
        <f>SUM(I377:I379)</f>
        <v>0</v>
      </c>
      <c r="J376" s="49"/>
      <c r="K376" s="50"/>
    </row>
    <row r="377" spans="1:11" ht="12.75" hidden="1">
      <c r="A377" s="74"/>
      <c r="B377" s="75"/>
      <c r="C377" s="76">
        <v>3110</v>
      </c>
      <c r="D377" s="77" t="s">
        <v>98</v>
      </c>
      <c r="E377" s="58">
        <v>347571.52</v>
      </c>
      <c r="F377" s="58">
        <v>153214.75</v>
      </c>
      <c r="G377" s="112">
        <f t="shared" si="25"/>
        <v>44.08150299541228</v>
      </c>
      <c r="H377" s="113">
        <f t="shared" si="26"/>
        <v>153214.75</v>
      </c>
      <c r="I377" s="67">
        <v>0</v>
      </c>
      <c r="J377" s="20"/>
      <c r="K377" s="19"/>
    </row>
    <row r="378" spans="1:11" ht="12.75" hidden="1">
      <c r="A378" s="74"/>
      <c r="B378" s="75"/>
      <c r="C378" s="76">
        <v>4210</v>
      </c>
      <c r="D378" s="77" t="s">
        <v>13</v>
      </c>
      <c r="E378" s="58">
        <v>11.42</v>
      </c>
      <c r="F378" s="58">
        <v>10.4</v>
      </c>
      <c r="G378" s="112">
        <f t="shared" si="25"/>
        <v>91.06830122591944</v>
      </c>
      <c r="H378" s="113">
        <f t="shared" si="26"/>
        <v>10.4</v>
      </c>
      <c r="I378" s="67">
        <v>0</v>
      </c>
      <c r="J378" s="20"/>
      <c r="K378" s="19"/>
    </row>
    <row r="379" spans="1:11" s="51" customFormat="1" ht="12.75" hidden="1">
      <c r="A379" s="98"/>
      <c r="B379" s="84">
        <v>85216</v>
      </c>
      <c r="C379" s="78"/>
      <c r="D379" s="79" t="s">
        <v>100</v>
      </c>
      <c r="E379" s="114">
        <f>SUM(E380:E381)</f>
        <v>113800</v>
      </c>
      <c r="F379" s="114">
        <f>SUM(F380:F381)</f>
        <v>103325.85</v>
      </c>
      <c r="G379" s="114">
        <f t="shared" si="25"/>
        <v>90.79600175746924</v>
      </c>
      <c r="H379" s="114">
        <f t="shared" si="26"/>
        <v>103325.85</v>
      </c>
      <c r="I379" s="115">
        <f>SUM(I380:I381)</f>
        <v>0</v>
      </c>
      <c r="J379" s="49"/>
      <c r="K379" s="50"/>
    </row>
    <row r="380" spans="1:11" s="19" customFormat="1" ht="78.75" hidden="1">
      <c r="A380" s="102"/>
      <c r="B380" s="103"/>
      <c r="C380" s="128">
        <v>2910</v>
      </c>
      <c r="D380" s="77" t="s">
        <v>76</v>
      </c>
      <c r="E380" s="58">
        <v>2000</v>
      </c>
      <c r="F380" s="58">
        <v>1290</v>
      </c>
      <c r="G380" s="112">
        <f>PRODUCT(F380,1/E380,100)</f>
        <v>64.5</v>
      </c>
      <c r="H380" s="113">
        <f>F380-I380</f>
        <v>1290</v>
      </c>
      <c r="I380" s="67">
        <v>0</v>
      </c>
      <c r="J380" s="25"/>
      <c r="K380" s="4"/>
    </row>
    <row r="381" spans="1:11" ht="12.75" hidden="1">
      <c r="A381" s="74"/>
      <c r="B381" s="75"/>
      <c r="C381" s="76">
        <v>3110</v>
      </c>
      <c r="D381" s="77" t="s">
        <v>98</v>
      </c>
      <c r="E381" s="58">
        <v>111800</v>
      </c>
      <c r="F381" s="58">
        <v>102035.85</v>
      </c>
      <c r="G381" s="112">
        <f t="shared" si="25"/>
        <v>91.26641323792487</v>
      </c>
      <c r="H381" s="113">
        <f t="shared" si="26"/>
        <v>102035.85</v>
      </c>
      <c r="I381" s="67">
        <v>0</v>
      </c>
      <c r="J381" s="20"/>
      <c r="K381" s="19"/>
    </row>
    <row r="382" spans="1:13" s="51" customFormat="1" ht="12.75" hidden="1">
      <c r="A382" s="98"/>
      <c r="B382" s="84">
        <v>85219</v>
      </c>
      <c r="C382" s="78"/>
      <c r="D382" s="79" t="s">
        <v>101</v>
      </c>
      <c r="E382" s="114">
        <f>SUM(E383:E404)</f>
        <v>1799385</v>
      </c>
      <c r="F382" s="114">
        <f>SUM(F383:F404)</f>
        <v>862020.15</v>
      </c>
      <c r="G382" s="114">
        <f t="shared" si="25"/>
        <v>47.906376345251296</v>
      </c>
      <c r="H382" s="114">
        <f t="shared" si="26"/>
        <v>862020.15</v>
      </c>
      <c r="I382" s="115">
        <f>SUM(I383:I404)</f>
        <v>0</v>
      </c>
      <c r="J382" s="49"/>
      <c r="K382" s="50"/>
      <c r="L382" s="52"/>
      <c r="M382" s="53"/>
    </row>
    <row r="383" spans="1:13" ht="22.5" hidden="1">
      <c r="A383" s="74"/>
      <c r="B383" s="75"/>
      <c r="C383" s="76">
        <v>3020</v>
      </c>
      <c r="D383" s="77" t="s">
        <v>41</v>
      </c>
      <c r="E383" s="58">
        <v>16000</v>
      </c>
      <c r="F383" s="58">
        <v>11493.16</v>
      </c>
      <c r="G383" s="112">
        <f t="shared" si="25"/>
        <v>71.83225</v>
      </c>
      <c r="H383" s="113">
        <f t="shared" si="26"/>
        <v>11493.16</v>
      </c>
      <c r="I383" s="67">
        <v>0</v>
      </c>
      <c r="J383" s="20"/>
      <c r="K383" s="19"/>
      <c r="L383" s="19"/>
      <c r="M383" s="19"/>
    </row>
    <row r="384" spans="1:13" ht="12.75" hidden="1">
      <c r="A384" s="74"/>
      <c r="B384" s="75"/>
      <c r="C384" s="76">
        <v>3110</v>
      </c>
      <c r="D384" s="77" t="s">
        <v>98</v>
      </c>
      <c r="E384" s="58">
        <v>26903</v>
      </c>
      <c r="F384" s="58">
        <v>17182</v>
      </c>
      <c r="G384" s="112">
        <f t="shared" si="25"/>
        <v>63.86648329182619</v>
      </c>
      <c r="H384" s="113">
        <f t="shared" si="26"/>
        <v>17182</v>
      </c>
      <c r="I384" s="67">
        <v>0</v>
      </c>
      <c r="J384" s="20"/>
      <c r="K384" s="19"/>
      <c r="L384" s="19"/>
      <c r="M384" s="19"/>
    </row>
    <row r="385" spans="1:13" ht="22.5" hidden="1">
      <c r="A385" s="74"/>
      <c r="B385" s="75"/>
      <c r="C385" s="76">
        <v>4010</v>
      </c>
      <c r="D385" s="77" t="s">
        <v>42</v>
      </c>
      <c r="E385" s="58">
        <v>1209900</v>
      </c>
      <c r="F385" s="58">
        <v>529728.83</v>
      </c>
      <c r="G385" s="112">
        <f t="shared" si="25"/>
        <v>43.782860566989</v>
      </c>
      <c r="H385" s="113">
        <f t="shared" si="26"/>
        <v>529728.83</v>
      </c>
      <c r="I385" s="67">
        <v>0</v>
      </c>
      <c r="J385" s="20"/>
      <c r="K385" s="19"/>
      <c r="L385" s="3">
        <v>1209900</v>
      </c>
      <c r="M385" s="4">
        <v>529728.83</v>
      </c>
    </row>
    <row r="386" spans="1:13" ht="12.75" hidden="1">
      <c r="A386" s="74"/>
      <c r="B386" s="75"/>
      <c r="C386" s="76">
        <v>4040</v>
      </c>
      <c r="D386" s="77" t="s">
        <v>43</v>
      </c>
      <c r="E386" s="58">
        <v>88920</v>
      </c>
      <c r="F386" s="58">
        <v>83398</v>
      </c>
      <c r="G386" s="112">
        <f t="shared" si="25"/>
        <v>93.78992352676563</v>
      </c>
      <c r="H386" s="113">
        <f t="shared" si="26"/>
        <v>83398</v>
      </c>
      <c r="I386" s="67">
        <v>0</v>
      </c>
      <c r="J386" s="20"/>
      <c r="K386" s="19"/>
      <c r="L386" s="3">
        <v>88920</v>
      </c>
      <c r="M386" s="4">
        <v>83398</v>
      </c>
    </row>
    <row r="387" spans="1:13" ht="12.75" hidden="1">
      <c r="A387" s="74"/>
      <c r="B387" s="75"/>
      <c r="C387" s="76">
        <v>4110</v>
      </c>
      <c r="D387" s="77" t="s">
        <v>10</v>
      </c>
      <c r="E387" s="58">
        <v>218690</v>
      </c>
      <c r="F387" s="58">
        <v>91727.96</v>
      </c>
      <c r="G387" s="112">
        <f t="shared" si="25"/>
        <v>41.944286432850156</v>
      </c>
      <c r="H387" s="113">
        <f t="shared" si="26"/>
        <v>91727.96</v>
      </c>
      <c r="I387" s="67">
        <v>0</v>
      </c>
      <c r="J387" s="20"/>
      <c r="K387" s="19"/>
      <c r="L387" s="3">
        <v>218690</v>
      </c>
      <c r="M387" s="4">
        <v>91727.96</v>
      </c>
    </row>
    <row r="388" spans="1:13" ht="12.75" hidden="1">
      <c r="A388" s="74"/>
      <c r="B388" s="75"/>
      <c r="C388" s="76">
        <v>4120</v>
      </c>
      <c r="D388" s="77" t="s">
        <v>11</v>
      </c>
      <c r="E388" s="58">
        <v>23810</v>
      </c>
      <c r="F388" s="58">
        <v>9687.35</v>
      </c>
      <c r="G388" s="112">
        <f t="shared" si="25"/>
        <v>40.686056278874425</v>
      </c>
      <c r="H388" s="113">
        <f t="shared" si="26"/>
        <v>9687.35</v>
      </c>
      <c r="I388" s="67">
        <v>0</v>
      </c>
      <c r="J388" s="20"/>
      <c r="K388" s="19"/>
      <c r="L388" s="3">
        <v>23810</v>
      </c>
      <c r="M388" s="4">
        <v>9687.35</v>
      </c>
    </row>
    <row r="389" spans="1:13" ht="22.5" hidden="1">
      <c r="A389" s="74"/>
      <c r="B389" s="75"/>
      <c r="C389" s="76">
        <v>4140</v>
      </c>
      <c r="D389" s="77" t="s">
        <v>44</v>
      </c>
      <c r="E389" s="58">
        <v>200</v>
      </c>
      <c r="F389" s="58">
        <v>0</v>
      </c>
      <c r="G389" s="112">
        <f t="shared" si="25"/>
        <v>0</v>
      </c>
      <c r="H389" s="113">
        <f t="shared" si="26"/>
        <v>0</v>
      </c>
      <c r="I389" s="67">
        <v>0</v>
      </c>
      <c r="J389" s="20"/>
      <c r="K389" s="19"/>
      <c r="L389" s="3"/>
      <c r="M389" s="4">
        <v>0</v>
      </c>
    </row>
    <row r="390" spans="1:13" ht="12.75" hidden="1">
      <c r="A390" s="74"/>
      <c r="B390" s="75"/>
      <c r="C390" s="76">
        <v>4170</v>
      </c>
      <c r="D390" s="77" t="s">
        <v>12</v>
      </c>
      <c r="E390" s="58">
        <v>20000</v>
      </c>
      <c r="F390" s="58">
        <v>5812</v>
      </c>
      <c r="G390" s="112">
        <f t="shared" si="25"/>
        <v>29.060000000000002</v>
      </c>
      <c r="H390" s="113">
        <f t="shared" si="26"/>
        <v>5812</v>
      </c>
      <c r="I390" s="67">
        <v>0</v>
      </c>
      <c r="J390" s="20"/>
      <c r="K390" s="19"/>
      <c r="L390" s="3">
        <v>20000</v>
      </c>
      <c r="M390" s="4">
        <v>5812</v>
      </c>
    </row>
    <row r="391" spans="1:13" ht="12.75" hidden="1">
      <c r="A391" s="74"/>
      <c r="B391" s="75"/>
      <c r="C391" s="76">
        <v>4210</v>
      </c>
      <c r="D391" s="77" t="s">
        <v>13</v>
      </c>
      <c r="E391" s="58">
        <v>30052</v>
      </c>
      <c r="F391" s="58">
        <v>15605.93</v>
      </c>
      <c r="G391" s="112">
        <f t="shared" si="25"/>
        <v>51.9297550911753</v>
      </c>
      <c r="H391" s="113">
        <f t="shared" si="26"/>
        <v>15605.93</v>
      </c>
      <c r="I391" s="67">
        <v>0</v>
      </c>
      <c r="J391" s="20"/>
      <c r="K391" s="19"/>
      <c r="L391" s="19"/>
      <c r="M391" s="19"/>
    </row>
    <row r="392" spans="1:13" ht="12.75" hidden="1">
      <c r="A392" s="74"/>
      <c r="B392" s="75"/>
      <c r="C392" s="76">
        <v>4260</v>
      </c>
      <c r="D392" s="77" t="s">
        <v>28</v>
      </c>
      <c r="E392" s="58">
        <v>20000</v>
      </c>
      <c r="F392" s="58">
        <v>8765.37</v>
      </c>
      <c r="G392" s="112">
        <f t="shared" si="25"/>
        <v>43.82685000000001</v>
      </c>
      <c r="H392" s="113">
        <f t="shared" si="26"/>
        <v>8765.37</v>
      </c>
      <c r="I392" s="67">
        <v>0</v>
      </c>
      <c r="J392" s="20"/>
      <c r="K392" s="19"/>
      <c r="L392" s="19"/>
      <c r="M392" s="19"/>
    </row>
    <row r="393" spans="1:13" ht="12.75" hidden="1">
      <c r="A393" s="74"/>
      <c r="B393" s="75"/>
      <c r="C393" s="76">
        <v>4270</v>
      </c>
      <c r="D393" s="77" t="s">
        <v>23</v>
      </c>
      <c r="E393" s="58">
        <v>10000</v>
      </c>
      <c r="F393" s="58">
        <v>2419.41</v>
      </c>
      <c r="G393" s="112">
        <f t="shared" si="25"/>
        <v>24.1941</v>
      </c>
      <c r="H393" s="113">
        <f t="shared" si="26"/>
        <v>2419.41</v>
      </c>
      <c r="I393" s="67">
        <v>0</v>
      </c>
      <c r="J393" s="20"/>
      <c r="K393" s="19"/>
      <c r="L393" s="17"/>
      <c r="M393" s="18"/>
    </row>
    <row r="394" spans="1:13" ht="12.75" hidden="1">
      <c r="A394" s="74"/>
      <c r="B394" s="75"/>
      <c r="C394" s="76">
        <v>4280</v>
      </c>
      <c r="D394" s="77" t="s">
        <v>54</v>
      </c>
      <c r="E394" s="58">
        <v>2000</v>
      </c>
      <c r="F394" s="58">
        <v>1023.8</v>
      </c>
      <c r="G394" s="112">
        <f t="shared" si="25"/>
        <v>51.190000000000005</v>
      </c>
      <c r="H394" s="113">
        <f t="shared" si="26"/>
        <v>1023.8</v>
      </c>
      <c r="I394" s="67">
        <v>0</v>
      </c>
      <c r="J394" s="20"/>
      <c r="K394" s="19"/>
      <c r="L394" s="17"/>
      <c r="M394" s="18"/>
    </row>
    <row r="395" spans="1:13" ht="12.75" hidden="1">
      <c r="A395" s="74"/>
      <c r="B395" s="75"/>
      <c r="C395" s="76">
        <v>4300</v>
      </c>
      <c r="D395" s="77" t="s">
        <v>4</v>
      </c>
      <c r="E395" s="58">
        <v>60000</v>
      </c>
      <c r="F395" s="58">
        <v>30944.71</v>
      </c>
      <c r="G395" s="112">
        <f t="shared" si="25"/>
        <v>51.57451666666667</v>
      </c>
      <c r="H395" s="113">
        <f t="shared" si="26"/>
        <v>30944.71</v>
      </c>
      <c r="I395" s="67">
        <v>0</v>
      </c>
      <c r="J395" s="20"/>
      <c r="K395" s="19"/>
      <c r="L395" s="17"/>
      <c r="M395" s="18"/>
    </row>
    <row r="396" spans="1:13" ht="22.5" hidden="1">
      <c r="A396" s="74"/>
      <c r="B396" s="75"/>
      <c r="C396" s="76">
        <v>4360</v>
      </c>
      <c r="D396" s="77" t="s">
        <v>55</v>
      </c>
      <c r="E396" s="58">
        <v>8000</v>
      </c>
      <c r="F396" s="58">
        <v>2540.5</v>
      </c>
      <c r="G396" s="112">
        <f t="shared" si="25"/>
        <v>31.75625</v>
      </c>
      <c r="H396" s="113">
        <f t="shared" si="26"/>
        <v>2540.5</v>
      </c>
      <c r="I396" s="67">
        <v>0</v>
      </c>
      <c r="J396" s="20"/>
      <c r="K396" s="19"/>
      <c r="L396" s="17"/>
      <c r="M396" s="18"/>
    </row>
    <row r="397" spans="1:13" ht="33.75" hidden="1">
      <c r="A397" s="74"/>
      <c r="B397" s="75"/>
      <c r="C397" s="76">
        <v>4400</v>
      </c>
      <c r="D397" s="77" t="s">
        <v>29</v>
      </c>
      <c r="E397" s="58">
        <v>8000</v>
      </c>
      <c r="F397" s="58">
        <v>4428</v>
      </c>
      <c r="G397" s="112">
        <f t="shared" si="25"/>
        <v>55.35</v>
      </c>
      <c r="H397" s="113">
        <f t="shared" si="26"/>
        <v>4428</v>
      </c>
      <c r="I397" s="67">
        <v>0</v>
      </c>
      <c r="J397" s="20"/>
      <c r="K397" s="19"/>
      <c r="L397" s="17"/>
      <c r="M397" s="18"/>
    </row>
    <row r="398" spans="1:11" ht="12.75" hidden="1">
      <c r="A398" s="74"/>
      <c r="B398" s="75"/>
      <c r="C398" s="76">
        <v>4410</v>
      </c>
      <c r="D398" s="77" t="s">
        <v>45</v>
      </c>
      <c r="E398" s="58">
        <v>15000</v>
      </c>
      <c r="F398" s="58">
        <v>8398.81</v>
      </c>
      <c r="G398" s="112">
        <f t="shared" si="25"/>
        <v>55.99206666666666</v>
      </c>
      <c r="H398" s="113">
        <f t="shared" si="26"/>
        <v>8398.81</v>
      </c>
      <c r="I398" s="67">
        <v>0</v>
      </c>
      <c r="J398" s="20"/>
      <c r="K398" s="19"/>
    </row>
    <row r="399" spans="1:11" ht="12.75" hidden="1">
      <c r="A399" s="74"/>
      <c r="B399" s="75"/>
      <c r="C399" s="76">
        <v>4430</v>
      </c>
      <c r="D399" s="77" t="s">
        <v>14</v>
      </c>
      <c r="E399" s="58">
        <v>2000</v>
      </c>
      <c r="F399" s="58">
        <v>1388.2</v>
      </c>
      <c r="G399" s="112">
        <f t="shared" si="25"/>
        <v>69.41000000000001</v>
      </c>
      <c r="H399" s="113">
        <f t="shared" si="26"/>
        <v>1388.2</v>
      </c>
      <c r="I399" s="67">
        <v>0</v>
      </c>
      <c r="J399" s="20"/>
      <c r="K399" s="19"/>
    </row>
    <row r="400" spans="1:11" ht="22.5" hidden="1">
      <c r="A400" s="74"/>
      <c r="B400" s="75"/>
      <c r="C400" s="76">
        <v>4440</v>
      </c>
      <c r="D400" s="77" t="s">
        <v>46</v>
      </c>
      <c r="E400" s="58">
        <v>27100</v>
      </c>
      <c r="F400" s="58">
        <v>26638.92</v>
      </c>
      <c r="G400" s="112">
        <f t="shared" si="25"/>
        <v>98.29859778597786</v>
      </c>
      <c r="H400" s="113">
        <f t="shared" si="26"/>
        <v>26638.92</v>
      </c>
      <c r="I400" s="67">
        <v>0</v>
      </c>
      <c r="J400" s="20"/>
      <c r="K400" s="19"/>
    </row>
    <row r="401" spans="1:11" ht="12.75" hidden="1">
      <c r="A401" s="74"/>
      <c r="B401" s="75"/>
      <c r="C401" s="76">
        <v>4480</v>
      </c>
      <c r="D401" s="77" t="s">
        <v>30</v>
      </c>
      <c r="E401" s="58">
        <v>7580</v>
      </c>
      <c r="F401" s="58">
        <v>7578</v>
      </c>
      <c r="G401" s="112">
        <f t="shared" si="25"/>
        <v>99.9736147757256</v>
      </c>
      <c r="H401" s="113">
        <f t="shared" si="26"/>
        <v>7578</v>
      </c>
      <c r="I401" s="67">
        <v>0</v>
      </c>
      <c r="J401" s="20"/>
      <c r="K401" s="19"/>
    </row>
    <row r="402" spans="1:11" ht="12.75" hidden="1">
      <c r="A402" s="74"/>
      <c r="B402" s="75"/>
      <c r="C402" s="76">
        <v>4510</v>
      </c>
      <c r="D402" s="77" t="s">
        <v>102</v>
      </c>
      <c r="E402" s="58">
        <v>30</v>
      </c>
      <c r="F402" s="58">
        <v>30</v>
      </c>
      <c r="G402" s="112">
        <f t="shared" si="25"/>
        <v>100</v>
      </c>
      <c r="H402" s="113">
        <f t="shared" si="26"/>
        <v>30</v>
      </c>
      <c r="I402" s="67">
        <v>0</v>
      </c>
      <c r="J402" s="20"/>
      <c r="K402" s="19"/>
    </row>
    <row r="403" spans="1:11" ht="22.5" hidden="1">
      <c r="A403" s="74"/>
      <c r="B403" s="75"/>
      <c r="C403" s="76">
        <v>4520</v>
      </c>
      <c r="D403" s="77" t="s">
        <v>19</v>
      </c>
      <c r="E403" s="58">
        <v>100</v>
      </c>
      <c r="F403" s="58">
        <v>46.2</v>
      </c>
      <c r="G403" s="112">
        <f t="shared" si="25"/>
        <v>46.2</v>
      </c>
      <c r="H403" s="113">
        <f t="shared" si="26"/>
        <v>46.2</v>
      </c>
      <c r="I403" s="67">
        <v>0</v>
      </c>
      <c r="J403" s="20"/>
      <c r="K403" s="19"/>
    </row>
    <row r="404" spans="1:11" ht="22.5" hidden="1">
      <c r="A404" s="74"/>
      <c r="B404" s="75"/>
      <c r="C404" s="76">
        <v>4700</v>
      </c>
      <c r="D404" s="77" t="s">
        <v>47</v>
      </c>
      <c r="E404" s="58">
        <v>5100</v>
      </c>
      <c r="F404" s="58">
        <v>3183</v>
      </c>
      <c r="G404" s="112">
        <f t="shared" si="25"/>
        <v>62.411764705882355</v>
      </c>
      <c r="H404" s="113">
        <f t="shared" si="26"/>
        <v>3183</v>
      </c>
      <c r="I404" s="67">
        <v>0</v>
      </c>
      <c r="J404" s="20"/>
      <c r="K404" s="19"/>
    </row>
    <row r="405" spans="1:11" s="51" customFormat="1" ht="31.5" hidden="1">
      <c r="A405" s="98"/>
      <c r="B405" s="84">
        <v>85228</v>
      </c>
      <c r="C405" s="78"/>
      <c r="D405" s="79" t="s">
        <v>103</v>
      </c>
      <c r="E405" s="114">
        <f>SUM(E406:E422)</f>
        <v>462135</v>
      </c>
      <c r="F405" s="114">
        <f>SUM(F406:F422)</f>
        <v>105185.83</v>
      </c>
      <c r="G405" s="114">
        <f t="shared" si="25"/>
        <v>22.760844774795242</v>
      </c>
      <c r="H405" s="114">
        <f t="shared" si="26"/>
        <v>105185.83</v>
      </c>
      <c r="I405" s="115">
        <f>SUM(I406:I422)</f>
        <v>0</v>
      </c>
      <c r="J405" s="49"/>
      <c r="K405" s="50"/>
    </row>
    <row r="406" spans="1:13" ht="12.75" hidden="1">
      <c r="A406" s="74"/>
      <c r="B406" s="75"/>
      <c r="C406" s="76">
        <v>3119</v>
      </c>
      <c r="D406" s="77" t="s">
        <v>98</v>
      </c>
      <c r="E406" s="58">
        <v>11000</v>
      </c>
      <c r="F406" s="58">
        <v>0</v>
      </c>
      <c r="G406" s="112">
        <f aca="true" t="shared" si="27" ref="G406:G422">PRODUCT(F406,1/E406,100)</f>
        <v>0</v>
      </c>
      <c r="H406" s="113">
        <f aca="true" t="shared" si="28" ref="H406:H422">F406-I406</f>
        <v>0</v>
      </c>
      <c r="I406" s="67">
        <v>0</v>
      </c>
      <c r="J406" s="20"/>
      <c r="K406" s="19"/>
      <c r="L406" s="3"/>
      <c r="M406" s="4"/>
    </row>
    <row r="407" spans="1:15" ht="22.5" hidden="1">
      <c r="A407" s="74"/>
      <c r="B407" s="75"/>
      <c r="C407" s="76">
        <v>4017</v>
      </c>
      <c r="D407" s="77" t="s">
        <v>42</v>
      </c>
      <c r="E407" s="58">
        <v>9822</v>
      </c>
      <c r="F407" s="58">
        <v>0</v>
      </c>
      <c r="G407" s="112">
        <f t="shared" si="27"/>
        <v>0</v>
      </c>
      <c r="H407" s="113">
        <f t="shared" si="28"/>
        <v>0</v>
      </c>
      <c r="I407" s="67">
        <v>0</v>
      </c>
      <c r="J407" s="20"/>
      <c r="K407" s="19"/>
      <c r="L407" s="3">
        <v>9822</v>
      </c>
      <c r="M407" s="4">
        <v>0</v>
      </c>
      <c r="N407" s="3">
        <v>9822</v>
      </c>
      <c r="O407" s="4">
        <v>0</v>
      </c>
    </row>
    <row r="408" spans="1:15" ht="22.5" hidden="1">
      <c r="A408" s="74"/>
      <c r="B408" s="75"/>
      <c r="C408" s="76">
        <v>4019</v>
      </c>
      <c r="D408" s="77" t="s">
        <v>42</v>
      </c>
      <c r="E408" s="58">
        <v>8078</v>
      </c>
      <c r="F408" s="58">
        <v>0</v>
      </c>
      <c r="G408" s="112">
        <f t="shared" si="27"/>
        <v>0</v>
      </c>
      <c r="H408" s="113">
        <f t="shared" si="28"/>
        <v>0</v>
      </c>
      <c r="I408" s="67">
        <v>0</v>
      </c>
      <c r="J408" s="20"/>
      <c r="K408" s="19"/>
      <c r="L408" s="3">
        <v>8078</v>
      </c>
      <c r="M408" s="4">
        <v>0</v>
      </c>
      <c r="N408" s="3">
        <v>8078</v>
      </c>
      <c r="O408" s="4">
        <v>0</v>
      </c>
    </row>
    <row r="409" spans="1:13" ht="12.75" hidden="1">
      <c r="A409" s="74"/>
      <c r="B409" s="75"/>
      <c r="C409" s="76">
        <v>4110</v>
      </c>
      <c r="D409" s="77" t="s">
        <v>10</v>
      </c>
      <c r="E409" s="58">
        <v>2395</v>
      </c>
      <c r="F409" s="58">
        <v>796.68</v>
      </c>
      <c r="G409" s="112">
        <f t="shared" si="27"/>
        <v>33.2643006263048</v>
      </c>
      <c r="H409" s="113">
        <f t="shared" si="28"/>
        <v>796.68</v>
      </c>
      <c r="I409" s="67">
        <v>0</v>
      </c>
      <c r="J409" s="20"/>
      <c r="K409" s="19"/>
      <c r="L409" s="3">
        <v>2395</v>
      </c>
      <c r="M409" s="4">
        <v>796.68</v>
      </c>
    </row>
    <row r="410" spans="1:15" ht="12.75" hidden="1">
      <c r="A410" s="74"/>
      <c r="B410" s="75"/>
      <c r="C410" s="76">
        <v>4117</v>
      </c>
      <c r="D410" s="77" t="s">
        <v>10</v>
      </c>
      <c r="E410" s="58">
        <v>1709</v>
      </c>
      <c r="F410" s="58">
        <v>0</v>
      </c>
      <c r="G410" s="112">
        <f t="shared" si="27"/>
        <v>0</v>
      </c>
      <c r="H410" s="113">
        <f t="shared" si="28"/>
        <v>0</v>
      </c>
      <c r="I410" s="67">
        <v>0</v>
      </c>
      <c r="J410" s="20"/>
      <c r="K410" s="19"/>
      <c r="L410" s="3">
        <v>1709</v>
      </c>
      <c r="M410" s="4">
        <v>0</v>
      </c>
      <c r="N410" s="3">
        <v>1709</v>
      </c>
      <c r="O410" s="4">
        <v>0</v>
      </c>
    </row>
    <row r="411" spans="1:15" ht="12.75" hidden="1">
      <c r="A411" s="74"/>
      <c r="B411" s="75"/>
      <c r="C411" s="76">
        <v>4119</v>
      </c>
      <c r="D411" s="77" t="s">
        <v>10</v>
      </c>
      <c r="E411" s="58">
        <v>1411</v>
      </c>
      <c r="F411" s="58">
        <v>0</v>
      </c>
      <c r="G411" s="112">
        <f t="shared" si="27"/>
        <v>0</v>
      </c>
      <c r="H411" s="113">
        <f t="shared" si="28"/>
        <v>0</v>
      </c>
      <c r="I411" s="67">
        <v>0</v>
      </c>
      <c r="J411" s="20"/>
      <c r="K411" s="19"/>
      <c r="L411" s="3">
        <v>1411</v>
      </c>
      <c r="M411" s="4">
        <v>0</v>
      </c>
      <c r="N411" s="3">
        <v>1411</v>
      </c>
      <c r="O411" s="4">
        <v>0</v>
      </c>
    </row>
    <row r="412" spans="1:13" ht="12.75" hidden="1">
      <c r="A412" s="74"/>
      <c r="B412" s="75"/>
      <c r="C412" s="76">
        <v>4120</v>
      </c>
      <c r="D412" s="77" t="s">
        <v>11</v>
      </c>
      <c r="E412" s="58">
        <v>60</v>
      </c>
      <c r="F412" s="58">
        <v>59.54</v>
      </c>
      <c r="G412" s="112">
        <f t="shared" si="27"/>
        <v>99.23333333333333</v>
      </c>
      <c r="H412" s="113">
        <f t="shared" si="28"/>
        <v>59.54</v>
      </c>
      <c r="I412" s="67">
        <v>0</v>
      </c>
      <c r="J412" s="20"/>
      <c r="K412" s="19"/>
      <c r="L412" s="3">
        <v>60</v>
      </c>
      <c r="M412" s="4">
        <v>59.54</v>
      </c>
    </row>
    <row r="413" spans="1:15" ht="12.75" hidden="1">
      <c r="A413" s="74"/>
      <c r="B413" s="75"/>
      <c r="C413" s="76">
        <v>4127</v>
      </c>
      <c r="D413" s="77" t="s">
        <v>11</v>
      </c>
      <c r="E413" s="58">
        <v>236</v>
      </c>
      <c r="F413" s="58">
        <v>0</v>
      </c>
      <c r="G413" s="112">
        <f t="shared" si="27"/>
        <v>0</v>
      </c>
      <c r="H413" s="113">
        <f t="shared" si="28"/>
        <v>0</v>
      </c>
      <c r="I413" s="67">
        <v>0</v>
      </c>
      <c r="J413" s="20"/>
      <c r="K413" s="19"/>
      <c r="L413" s="3">
        <v>236</v>
      </c>
      <c r="M413" s="4">
        <v>0</v>
      </c>
      <c r="N413" s="3">
        <v>236</v>
      </c>
      <c r="O413" s="4">
        <v>0</v>
      </c>
    </row>
    <row r="414" spans="1:15" ht="12.75" hidden="1">
      <c r="A414" s="74"/>
      <c r="B414" s="75"/>
      <c r="C414" s="76">
        <v>4129</v>
      </c>
      <c r="D414" s="77" t="s">
        <v>11</v>
      </c>
      <c r="E414" s="58">
        <v>204</v>
      </c>
      <c r="F414" s="58">
        <v>0</v>
      </c>
      <c r="G414" s="112">
        <f t="shared" si="27"/>
        <v>0</v>
      </c>
      <c r="H414" s="113">
        <f t="shared" si="28"/>
        <v>0</v>
      </c>
      <c r="I414" s="67">
        <v>0</v>
      </c>
      <c r="J414" s="20"/>
      <c r="K414" s="19"/>
      <c r="L414" s="3">
        <v>204</v>
      </c>
      <c r="M414" s="4">
        <v>0</v>
      </c>
      <c r="N414" s="3">
        <v>204</v>
      </c>
      <c r="O414" s="4">
        <v>0</v>
      </c>
    </row>
    <row r="415" spans="1:13" ht="12.75" hidden="1">
      <c r="A415" s="74"/>
      <c r="B415" s="75"/>
      <c r="C415" s="76">
        <v>4170</v>
      </c>
      <c r="D415" s="77" t="s">
        <v>12</v>
      </c>
      <c r="E415" s="58">
        <v>96770</v>
      </c>
      <c r="F415" s="58">
        <v>16853.61</v>
      </c>
      <c r="G415" s="112">
        <f t="shared" si="27"/>
        <v>17.416151699906994</v>
      </c>
      <c r="H415" s="113">
        <f t="shared" si="28"/>
        <v>16853.61</v>
      </c>
      <c r="I415" s="67">
        <v>0</v>
      </c>
      <c r="J415" s="20"/>
      <c r="K415" s="19"/>
      <c r="L415" s="3">
        <v>96770</v>
      </c>
      <c r="M415" s="4">
        <v>16853.61</v>
      </c>
    </row>
    <row r="416" spans="1:15" ht="12.75" hidden="1">
      <c r="A416" s="74"/>
      <c r="B416" s="75"/>
      <c r="C416" s="76">
        <v>4177</v>
      </c>
      <c r="D416" s="77" t="s">
        <v>12</v>
      </c>
      <c r="E416" s="58">
        <v>5100</v>
      </c>
      <c r="F416" s="58">
        <v>0</v>
      </c>
      <c r="G416" s="112">
        <f t="shared" si="27"/>
        <v>0</v>
      </c>
      <c r="H416" s="113">
        <f t="shared" si="28"/>
        <v>0</v>
      </c>
      <c r="I416" s="67">
        <v>0</v>
      </c>
      <c r="J416" s="20"/>
      <c r="K416" s="19"/>
      <c r="L416" s="3">
        <v>5100</v>
      </c>
      <c r="M416" s="4">
        <v>0</v>
      </c>
      <c r="N416" s="3">
        <v>5100</v>
      </c>
      <c r="O416" s="4">
        <v>0</v>
      </c>
    </row>
    <row r="417" spans="1:15" ht="12.75" hidden="1">
      <c r="A417" s="74"/>
      <c r="B417" s="75"/>
      <c r="C417" s="76">
        <v>4179</v>
      </c>
      <c r="D417" s="77" t="s">
        <v>12</v>
      </c>
      <c r="E417" s="58">
        <v>300</v>
      </c>
      <c r="F417" s="58">
        <v>0</v>
      </c>
      <c r="G417" s="112">
        <f t="shared" si="27"/>
        <v>0</v>
      </c>
      <c r="H417" s="113">
        <f t="shared" si="28"/>
        <v>0</v>
      </c>
      <c r="I417" s="67">
        <v>0</v>
      </c>
      <c r="J417" s="20"/>
      <c r="K417" s="19"/>
      <c r="L417" s="3">
        <v>300</v>
      </c>
      <c r="M417" s="4">
        <v>0</v>
      </c>
      <c r="N417" s="3">
        <v>300</v>
      </c>
      <c r="O417" s="4">
        <v>0</v>
      </c>
    </row>
    <row r="418" spans="1:13" ht="12.75" hidden="1">
      <c r="A418" s="74"/>
      <c r="B418" s="75"/>
      <c r="C418" s="76">
        <v>4217</v>
      </c>
      <c r="D418" s="77" t="s">
        <v>13</v>
      </c>
      <c r="E418" s="58">
        <v>2361</v>
      </c>
      <c r="F418" s="58">
        <v>0</v>
      </c>
      <c r="G418" s="112">
        <f t="shared" si="27"/>
        <v>0</v>
      </c>
      <c r="H418" s="113">
        <f t="shared" si="28"/>
        <v>0</v>
      </c>
      <c r="I418" s="67">
        <v>0</v>
      </c>
      <c r="J418" s="20"/>
      <c r="K418" s="19"/>
      <c r="L418" s="29"/>
      <c r="M418" s="30"/>
    </row>
    <row r="419" spans="1:13" ht="12.75" hidden="1">
      <c r="A419" s="74"/>
      <c r="B419" s="75"/>
      <c r="C419" s="76">
        <v>4219</v>
      </c>
      <c r="D419" s="77" t="s">
        <v>13</v>
      </c>
      <c r="E419" s="58">
        <v>139</v>
      </c>
      <c r="F419" s="58">
        <v>0</v>
      </c>
      <c r="G419" s="112">
        <f t="shared" si="27"/>
        <v>0</v>
      </c>
      <c r="H419" s="113">
        <f t="shared" si="28"/>
        <v>0</v>
      </c>
      <c r="I419" s="67">
        <v>0</v>
      </c>
      <c r="J419" s="20"/>
      <c r="K419" s="19"/>
      <c r="L419" s="29"/>
      <c r="M419" s="30"/>
    </row>
    <row r="420" spans="1:13" ht="12.75" hidden="1">
      <c r="A420" s="74"/>
      <c r="B420" s="75"/>
      <c r="C420" s="76">
        <v>4300</v>
      </c>
      <c r="D420" s="77" t="s">
        <v>4</v>
      </c>
      <c r="E420" s="58">
        <v>230610</v>
      </c>
      <c r="F420" s="58">
        <v>87476</v>
      </c>
      <c r="G420" s="112">
        <f t="shared" si="27"/>
        <v>37.93244005030137</v>
      </c>
      <c r="H420" s="113">
        <f t="shared" si="28"/>
        <v>87476</v>
      </c>
      <c r="I420" s="67">
        <v>0</v>
      </c>
      <c r="J420" s="20"/>
      <c r="K420" s="19"/>
      <c r="L420" s="29"/>
      <c r="M420" s="30"/>
    </row>
    <row r="421" spans="1:13" ht="12.75" hidden="1">
      <c r="A421" s="74"/>
      <c r="B421" s="75"/>
      <c r="C421" s="76">
        <v>4307</v>
      </c>
      <c r="D421" s="77" t="s">
        <v>4</v>
      </c>
      <c r="E421" s="58">
        <v>86828</v>
      </c>
      <c r="F421" s="58">
        <v>0</v>
      </c>
      <c r="G421" s="112">
        <f t="shared" si="27"/>
        <v>0</v>
      </c>
      <c r="H421" s="113">
        <f t="shared" si="28"/>
        <v>0</v>
      </c>
      <c r="I421" s="67">
        <v>0</v>
      </c>
      <c r="J421" s="20"/>
      <c r="K421" s="19"/>
      <c r="L421" s="29"/>
      <c r="M421" s="30"/>
    </row>
    <row r="422" spans="1:11" ht="12.75" hidden="1">
      <c r="A422" s="74"/>
      <c r="B422" s="75"/>
      <c r="C422" s="76">
        <v>4309</v>
      </c>
      <c r="D422" s="77" t="s">
        <v>4</v>
      </c>
      <c r="E422" s="58">
        <v>5112</v>
      </c>
      <c r="F422" s="58">
        <v>0</v>
      </c>
      <c r="G422" s="112">
        <f t="shared" si="27"/>
        <v>0</v>
      </c>
      <c r="H422" s="113">
        <f t="shared" si="28"/>
        <v>0</v>
      </c>
      <c r="I422" s="67">
        <v>0</v>
      </c>
      <c r="J422" s="20"/>
      <c r="K422" s="19"/>
    </row>
    <row r="423" spans="1:11" s="51" customFormat="1" ht="12.75" hidden="1">
      <c r="A423" s="98"/>
      <c r="B423" s="84">
        <v>85230</v>
      </c>
      <c r="C423" s="78"/>
      <c r="D423" s="79" t="s">
        <v>104</v>
      </c>
      <c r="E423" s="114">
        <f>SUM(E424:E425)</f>
        <v>262000</v>
      </c>
      <c r="F423" s="114">
        <f>SUM(F424:F425)</f>
        <v>107285.6</v>
      </c>
      <c r="G423" s="114">
        <f t="shared" si="25"/>
        <v>40.948702290076334</v>
      </c>
      <c r="H423" s="114">
        <f t="shared" si="26"/>
        <v>107285.6</v>
      </c>
      <c r="I423" s="115">
        <f>SUM(I424:I425)</f>
        <v>0</v>
      </c>
      <c r="J423" s="49"/>
      <c r="K423" s="50"/>
    </row>
    <row r="424" spans="1:11" s="19" customFormat="1" ht="78.75" hidden="1">
      <c r="A424" s="102"/>
      <c r="B424" s="103"/>
      <c r="C424" s="128">
        <v>2910</v>
      </c>
      <c r="D424" s="77" t="s">
        <v>76</v>
      </c>
      <c r="E424" s="58">
        <v>1000</v>
      </c>
      <c r="F424" s="58">
        <v>0</v>
      </c>
      <c r="G424" s="112">
        <f t="shared" si="25"/>
        <v>0</v>
      </c>
      <c r="H424" s="113">
        <f t="shared" si="26"/>
        <v>0</v>
      </c>
      <c r="I424" s="67">
        <v>0</v>
      </c>
      <c r="J424" s="25"/>
      <c r="K424" s="4"/>
    </row>
    <row r="425" spans="1:11" ht="12.75" hidden="1">
      <c r="A425" s="74"/>
      <c r="B425" s="75"/>
      <c r="C425" s="76">
        <v>3110</v>
      </c>
      <c r="D425" s="77" t="s">
        <v>98</v>
      </c>
      <c r="E425" s="58">
        <v>261000</v>
      </c>
      <c r="F425" s="58">
        <v>107285.6</v>
      </c>
      <c r="G425" s="112">
        <f t="shared" si="25"/>
        <v>41.1055938697318</v>
      </c>
      <c r="H425" s="113">
        <f t="shared" si="26"/>
        <v>107285.6</v>
      </c>
      <c r="I425" s="67">
        <v>0</v>
      </c>
      <c r="J425" s="20"/>
      <c r="K425" s="19"/>
    </row>
    <row r="426" spans="1:11" s="51" customFormat="1" ht="12.75" hidden="1">
      <c r="A426" s="98"/>
      <c r="B426" s="84">
        <v>85295</v>
      </c>
      <c r="C426" s="78"/>
      <c r="D426" s="79" t="s">
        <v>9</v>
      </c>
      <c r="E426" s="114">
        <f>SUM(E427:E442)</f>
        <v>382552</v>
      </c>
      <c r="F426" s="114">
        <f>SUM(F427:F442)</f>
        <v>100506.09000000001</v>
      </c>
      <c r="G426" s="114">
        <f t="shared" si="25"/>
        <v>26.27253027039462</v>
      </c>
      <c r="H426" s="114">
        <f t="shared" si="26"/>
        <v>100506.09000000001</v>
      </c>
      <c r="I426" s="115">
        <f>SUM(I427:I442)</f>
        <v>0</v>
      </c>
      <c r="J426" s="49"/>
      <c r="K426" s="50"/>
    </row>
    <row r="427" spans="1:13" ht="78.75" hidden="1">
      <c r="A427" s="74"/>
      <c r="B427" s="75"/>
      <c r="C427" s="128">
        <v>2910</v>
      </c>
      <c r="D427" s="77" t="s">
        <v>76</v>
      </c>
      <c r="E427" s="58">
        <v>752</v>
      </c>
      <c r="F427" s="58">
        <v>752</v>
      </c>
      <c r="G427" s="112">
        <f>PRODUCT(F427,1/E427,100)</f>
        <v>100</v>
      </c>
      <c r="H427" s="113">
        <f>F427-I427</f>
        <v>752</v>
      </c>
      <c r="I427" s="67">
        <v>0</v>
      </c>
      <c r="J427" s="25"/>
      <c r="K427" s="4"/>
      <c r="L427" s="19"/>
      <c r="M427" s="19"/>
    </row>
    <row r="428" spans="1:13" ht="22.5" hidden="1">
      <c r="A428" s="74"/>
      <c r="B428" s="75"/>
      <c r="C428" s="76">
        <v>3020</v>
      </c>
      <c r="D428" s="77" t="s">
        <v>41</v>
      </c>
      <c r="E428" s="58">
        <v>1000</v>
      </c>
      <c r="F428" s="58">
        <v>998.88</v>
      </c>
      <c r="G428" s="112">
        <f>PRODUCT(F428,1/E428,100)</f>
        <v>99.888</v>
      </c>
      <c r="H428" s="113">
        <f>F428-I428</f>
        <v>998.88</v>
      </c>
      <c r="I428" s="67">
        <v>0</v>
      </c>
      <c r="J428" s="20"/>
      <c r="K428" s="19"/>
      <c r="L428" s="19"/>
      <c r="M428" s="19"/>
    </row>
    <row r="429" spans="1:13" ht="12.75" hidden="1">
      <c r="A429" s="74"/>
      <c r="B429" s="75"/>
      <c r="C429" s="76">
        <v>3110</v>
      </c>
      <c r="D429" s="77" t="s">
        <v>98</v>
      </c>
      <c r="E429" s="58">
        <v>15000</v>
      </c>
      <c r="F429" s="58">
        <v>531.2</v>
      </c>
      <c r="G429" s="112">
        <f t="shared" si="25"/>
        <v>3.5413333333333337</v>
      </c>
      <c r="H429" s="113">
        <f t="shared" si="26"/>
        <v>531.2</v>
      </c>
      <c r="I429" s="67">
        <v>0</v>
      </c>
      <c r="J429" s="20"/>
      <c r="K429" s="19"/>
      <c r="L429" s="17"/>
      <c r="M429" s="18"/>
    </row>
    <row r="430" spans="1:13" ht="22.5" hidden="1">
      <c r="A430" s="74"/>
      <c r="B430" s="75"/>
      <c r="C430" s="76">
        <v>4010</v>
      </c>
      <c r="D430" s="77" t="s">
        <v>42</v>
      </c>
      <c r="E430" s="58">
        <v>46500</v>
      </c>
      <c r="F430" s="58">
        <v>19420.14</v>
      </c>
      <c r="G430" s="112">
        <f t="shared" si="25"/>
        <v>41.763741935483864</v>
      </c>
      <c r="H430" s="113">
        <f t="shared" si="26"/>
        <v>19420.14</v>
      </c>
      <c r="I430" s="67">
        <v>0</v>
      </c>
      <c r="J430" s="20"/>
      <c r="K430" s="19"/>
      <c r="L430" s="3">
        <v>46500</v>
      </c>
      <c r="M430" s="4">
        <v>43755.71</v>
      </c>
    </row>
    <row r="431" spans="1:13" ht="12.75" hidden="1">
      <c r="A431" s="74"/>
      <c r="B431" s="75"/>
      <c r="C431" s="76">
        <v>4040</v>
      </c>
      <c r="D431" s="77" t="s">
        <v>43</v>
      </c>
      <c r="E431" s="58">
        <v>3000</v>
      </c>
      <c r="F431" s="58">
        <v>2813.84</v>
      </c>
      <c r="G431" s="112">
        <f t="shared" si="25"/>
        <v>93.79466666666667</v>
      </c>
      <c r="H431" s="113">
        <f t="shared" si="26"/>
        <v>2813.84</v>
      </c>
      <c r="I431" s="67">
        <v>0</v>
      </c>
      <c r="J431" s="20"/>
      <c r="K431" s="19"/>
      <c r="L431" s="3">
        <v>3000</v>
      </c>
      <c r="M431" s="4">
        <v>2813.84</v>
      </c>
    </row>
    <row r="432" spans="1:13" ht="12.75" hidden="1">
      <c r="A432" s="74"/>
      <c r="B432" s="75"/>
      <c r="C432" s="76">
        <v>4110</v>
      </c>
      <c r="D432" s="77" t="s">
        <v>10</v>
      </c>
      <c r="E432" s="58">
        <v>8000</v>
      </c>
      <c r="F432" s="58">
        <v>3339.35</v>
      </c>
      <c r="G432" s="112">
        <f t="shared" si="25"/>
        <v>41.741875</v>
      </c>
      <c r="H432" s="113">
        <f t="shared" si="26"/>
        <v>3339.35</v>
      </c>
      <c r="I432" s="67">
        <v>0</v>
      </c>
      <c r="J432" s="20"/>
      <c r="K432" s="19"/>
      <c r="L432" s="3">
        <v>8000</v>
      </c>
      <c r="M432" s="4">
        <v>3339.35</v>
      </c>
    </row>
    <row r="433" spans="1:13" ht="12.75" hidden="1">
      <c r="A433" s="74"/>
      <c r="B433" s="75"/>
      <c r="C433" s="76">
        <v>4170</v>
      </c>
      <c r="D433" s="77" t="s">
        <v>12</v>
      </c>
      <c r="E433" s="58">
        <v>44400</v>
      </c>
      <c r="F433" s="58">
        <v>1265</v>
      </c>
      <c r="G433" s="112">
        <f t="shared" si="25"/>
        <v>2.849099099099099</v>
      </c>
      <c r="H433" s="113">
        <f t="shared" si="26"/>
        <v>1265</v>
      </c>
      <c r="I433" s="67">
        <v>0</v>
      </c>
      <c r="J433" s="20"/>
      <c r="K433" s="19"/>
      <c r="L433" s="3">
        <v>44400</v>
      </c>
      <c r="M433" s="4">
        <v>1265</v>
      </c>
    </row>
    <row r="434" spans="1:13" ht="12.75" hidden="1">
      <c r="A434" s="74"/>
      <c r="B434" s="75"/>
      <c r="C434" s="76">
        <v>4210</v>
      </c>
      <c r="D434" s="77" t="s">
        <v>13</v>
      </c>
      <c r="E434" s="58">
        <v>77100</v>
      </c>
      <c r="F434" s="58">
        <v>3238.44</v>
      </c>
      <c r="G434" s="112">
        <f aca="true" t="shared" si="29" ref="G434:G451">PRODUCT(F434,1/E434,100)</f>
        <v>4.200311284046693</v>
      </c>
      <c r="H434" s="113">
        <f aca="true" t="shared" si="30" ref="H434:H451">F434-I434</f>
        <v>3238.44</v>
      </c>
      <c r="I434" s="67">
        <v>0</v>
      </c>
      <c r="J434" s="20"/>
      <c r="K434" s="19"/>
      <c r="L434" s="19"/>
      <c r="M434" s="19"/>
    </row>
    <row r="435" spans="1:13" ht="12.75" hidden="1">
      <c r="A435" s="74"/>
      <c r="B435" s="75"/>
      <c r="C435" s="76">
        <v>4220</v>
      </c>
      <c r="D435" s="77" t="s">
        <v>53</v>
      </c>
      <c r="E435" s="58">
        <v>6600</v>
      </c>
      <c r="F435" s="58">
        <v>220.09</v>
      </c>
      <c r="G435" s="112">
        <f>PRODUCT(F435,1/E435,100)</f>
        <v>3.3346969696969695</v>
      </c>
      <c r="H435" s="113">
        <f>F435-I435</f>
        <v>220.09</v>
      </c>
      <c r="I435" s="67">
        <v>0</v>
      </c>
      <c r="J435" s="20"/>
      <c r="K435" s="19"/>
      <c r="L435" s="19"/>
      <c r="M435" s="19"/>
    </row>
    <row r="436" spans="1:13" ht="12.75" hidden="1">
      <c r="A436" s="74"/>
      <c r="B436" s="75"/>
      <c r="C436" s="76">
        <v>4260</v>
      </c>
      <c r="D436" s="77" t="s">
        <v>28</v>
      </c>
      <c r="E436" s="58">
        <v>7500</v>
      </c>
      <c r="F436" s="58">
        <v>14.26</v>
      </c>
      <c r="G436" s="112">
        <f t="shared" si="29"/>
        <v>0.19013333333333335</v>
      </c>
      <c r="H436" s="113">
        <f t="shared" si="30"/>
        <v>14.26</v>
      </c>
      <c r="I436" s="67">
        <v>0</v>
      </c>
      <c r="J436" s="20"/>
      <c r="K436" s="19"/>
      <c r="L436" s="19"/>
      <c r="M436" s="19"/>
    </row>
    <row r="437" spans="1:13" ht="12.75" hidden="1">
      <c r="A437" s="74"/>
      <c r="B437" s="75"/>
      <c r="C437" s="76">
        <v>4270</v>
      </c>
      <c r="D437" s="77" t="s">
        <v>23</v>
      </c>
      <c r="E437" s="58">
        <v>4000</v>
      </c>
      <c r="F437" s="58">
        <v>153</v>
      </c>
      <c r="G437" s="112">
        <f t="shared" si="29"/>
        <v>3.8249999999999997</v>
      </c>
      <c r="H437" s="113">
        <f t="shared" si="30"/>
        <v>153</v>
      </c>
      <c r="I437" s="67">
        <v>0</v>
      </c>
      <c r="J437" s="20"/>
      <c r="K437" s="19"/>
      <c r="L437" s="19"/>
      <c r="M437" s="19"/>
    </row>
    <row r="438" spans="1:13" ht="12.75" hidden="1">
      <c r="A438" s="74"/>
      <c r="B438" s="75"/>
      <c r="C438" s="76">
        <v>4300</v>
      </c>
      <c r="D438" s="77" t="s">
        <v>4</v>
      </c>
      <c r="E438" s="58">
        <v>11000</v>
      </c>
      <c r="F438" s="58">
        <v>1939.18</v>
      </c>
      <c r="G438" s="112">
        <f t="shared" si="29"/>
        <v>17.62890909090909</v>
      </c>
      <c r="H438" s="113">
        <f t="shared" si="30"/>
        <v>1939.18</v>
      </c>
      <c r="I438" s="67">
        <v>0</v>
      </c>
      <c r="J438" s="20"/>
      <c r="K438" s="19"/>
      <c r="L438" s="17"/>
      <c r="M438" s="18"/>
    </row>
    <row r="439" spans="1:13" ht="33.75" hidden="1">
      <c r="A439" s="74"/>
      <c r="B439" s="75"/>
      <c r="C439" s="76">
        <v>4330</v>
      </c>
      <c r="D439" s="77" t="s">
        <v>92</v>
      </c>
      <c r="E439" s="58">
        <v>153000</v>
      </c>
      <c r="F439" s="58">
        <v>61634.41</v>
      </c>
      <c r="G439" s="112">
        <f t="shared" si="29"/>
        <v>40.28392810457516</v>
      </c>
      <c r="H439" s="113">
        <f t="shared" si="30"/>
        <v>61634.41</v>
      </c>
      <c r="I439" s="67">
        <v>0</v>
      </c>
      <c r="J439" s="20"/>
      <c r="K439" s="19"/>
      <c r="L439" s="17"/>
      <c r="M439" s="18"/>
    </row>
    <row r="440" spans="1:13" ht="22.5" hidden="1">
      <c r="A440" s="74"/>
      <c r="B440" s="75"/>
      <c r="C440" s="76">
        <v>4360</v>
      </c>
      <c r="D440" s="77" t="s">
        <v>55</v>
      </c>
      <c r="E440" s="58">
        <v>450</v>
      </c>
      <c r="F440" s="58">
        <v>0</v>
      </c>
      <c r="G440" s="112">
        <f t="shared" si="29"/>
        <v>0</v>
      </c>
      <c r="H440" s="113">
        <f t="shared" si="30"/>
        <v>0</v>
      </c>
      <c r="I440" s="67">
        <v>0</v>
      </c>
      <c r="J440" s="20"/>
      <c r="K440" s="19"/>
      <c r="L440" s="17"/>
      <c r="M440" s="18"/>
    </row>
    <row r="441" spans="1:11" ht="12.75" hidden="1">
      <c r="A441" s="74"/>
      <c r="B441" s="75"/>
      <c r="C441" s="76">
        <v>4430</v>
      </c>
      <c r="D441" s="77" t="s">
        <v>14</v>
      </c>
      <c r="E441" s="58">
        <v>3000</v>
      </c>
      <c r="F441" s="58">
        <v>2957</v>
      </c>
      <c r="G441" s="112">
        <f t="shared" si="29"/>
        <v>98.56666666666666</v>
      </c>
      <c r="H441" s="113">
        <f t="shared" si="30"/>
        <v>2957</v>
      </c>
      <c r="I441" s="67">
        <v>0</v>
      </c>
      <c r="J441" s="20"/>
      <c r="K441" s="19"/>
    </row>
    <row r="442" spans="1:11" ht="23.25" hidden="1" thickBot="1">
      <c r="A442" s="74"/>
      <c r="B442" s="75"/>
      <c r="C442" s="76">
        <v>4440</v>
      </c>
      <c r="D442" s="77" t="s">
        <v>46</v>
      </c>
      <c r="E442" s="58">
        <v>1250</v>
      </c>
      <c r="F442" s="58">
        <v>1229.3</v>
      </c>
      <c r="G442" s="112">
        <f t="shared" si="29"/>
        <v>98.344</v>
      </c>
      <c r="H442" s="113">
        <f t="shared" si="30"/>
        <v>1229.3</v>
      </c>
      <c r="I442" s="67">
        <v>0</v>
      </c>
      <c r="J442" s="20"/>
      <c r="K442" s="19"/>
    </row>
    <row r="443" spans="1:11" ht="23.25" thickBot="1">
      <c r="A443" s="85">
        <v>853</v>
      </c>
      <c r="B443" s="86"/>
      <c r="C443" s="86"/>
      <c r="D443" s="87" t="s">
        <v>105</v>
      </c>
      <c r="E443" s="109">
        <f>SUM(E444,E454)</f>
        <v>550933</v>
      </c>
      <c r="F443" s="109">
        <f>SUM(F444,F454)</f>
        <v>293327.88999999996</v>
      </c>
      <c r="G443" s="109">
        <f>PRODUCT(F443,1/E443,100)</f>
        <v>53.2420257998704</v>
      </c>
      <c r="H443" s="109">
        <f t="shared" si="30"/>
        <v>293327.88999999996</v>
      </c>
      <c r="I443" s="108">
        <f>SUM(I444,I448,I446)</f>
        <v>0</v>
      </c>
      <c r="J443" s="20"/>
      <c r="K443" s="19"/>
    </row>
    <row r="444" spans="1:11" s="51" customFormat="1" ht="31.5" hidden="1">
      <c r="A444" s="98"/>
      <c r="B444" s="83">
        <v>85311</v>
      </c>
      <c r="C444" s="72"/>
      <c r="D444" s="73" t="s">
        <v>106</v>
      </c>
      <c r="E444" s="110">
        <f>SUM(E445:E453)</f>
        <v>330933</v>
      </c>
      <c r="F444" s="110">
        <f>SUM(F445:F453)</f>
        <v>183510.68999999997</v>
      </c>
      <c r="G444" s="110">
        <f t="shared" si="29"/>
        <v>55.45252060084669</v>
      </c>
      <c r="H444" s="110">
        <f t="shared" si="30"/>
        <v>183510.68999999997</v>
      </c>
      <c r="I444" s="111">
        <f>SUM(I445:I453)</f>
        <v>0</v>
      </c>
      <c r="J444" s="49"/>
      <c r="K444" s="50"/>
    </row>
    <row r="445" spans="1:11" ht="33.75" hidden="1">
      <c r="A445" s="74"/>
      <c r="B445" s="75"/>
      <c r="C445" s="76">
        <v>2510</v>
      </c>
      <c r="D445" s="77" t="s">
        <v>107</v>
      </c>
      <c r="E445" s="58">
        <v>270000</v>
      </c>
      <c r="F445" s="58">
        <v>160000</v>
      </c>
      <c r="G445" s="112">
        <f t="shared" si="29"/>
        <v>59.25925925925925</v>
      </c>
      <c r="H445" s="113">
        <f t="shared" si="30"/>
        <v>160000</v>
      </c>
      <c r="I445" s="67">
        <v>0</v>
      </c>
      <c r="J445" s="25">
        <v>270000</v>
      </c>
      <c r="K445" s="4">
        <v>160000</v>
      </c>
    </row>
    <row r="446" spans="1:13" ht="22.5" hidden="1">
      <c r="A446" s="74"/>
      <c r="B446" s="75"/>
      <c r="C446" s="76">
        <v>4010</v>
      </c>
      <c r="D446" s="77" t="s">
        <v>42</v>
      </c>
      <c r="E446" s="58">
        <v>41200</v>
      </c>
      <c r="F446" s="58">
        <v>17165</v>
      </c>
      <c r="G446" s="112">
        <f t="shared" si="29"/>
        <v>41.66262135922331</v>
      </c>
      <c r="H446" s="113">
        <f t="shared" si="30"/>
        <v>17165</v>
      </c>
      <c r="I446" s="67">
        <v>0</v>
      </c>
      <c r="J446" s="20"/>
      <c r="K446" s="19"/>
      <c r="L446" s="3">
        <v>41200</v>
      </c>
      <c r="M446" s="4">
        <v>17165</v>
      </c>
    </row>
    <row r="447" spans="1:13" ht="12.75" hidden="1">
      <c r="A447" s="74"/>
      <c r="B447" s="75"/>
      <c r="C447" s="76">
        <v>4110</v>
      </c>
      <c r="D447" s="77" t="s">
        <v>10</v>
      </c>
      <c r="E447" s="58">
        <v>7200</v>
      </c>
      <c r="F447" s="58">
        <v>3000</v>
      </c>
      <c r="G447" s="112">
        <f t="shared" si="29"/>
        <v>41.66666666666667</v>
      </c>
      <c r="H447" s="113">
        <f t="shared" si="30"/>
        <v>3000</v>
      </c>
      <c r="I447" s="67">
        <v>0</v>
      </c>
      <c r="J447" s="20"/>
      <c r="K447" s="19"/>
      <c r="L447" s="3">
        <v>7200</v>
      </c>
      <c r="M447" s="4">
        <v>3000</v>
      </c>
    </row>
    <row r="448" spans="1:13" ht="12.75" hidden="1">
      <c r="A448" s="74"/>
      <c r="B448" s="75"/>
      <c r="C448" s="76">
        <v>4120</v>
      </c>
      <c r="D448" s="77" t="s">
        <v>11</v>
      </c>
      <c r="E448" s="58">
        <v>1033</v>
      </c>
      <c r="F448" s="58">
        <v>430</v>
      </c>
      <c r="G448" s="112">
        <f t="shared" si="29"/>
        <v>41.626331074540175</v>
      </c>
      <c r="H448" s="113">
        <f t="shared" si="30"/>
        <v>430</v>
      </c>
      <c r="I448" s="67">
        <v>0</v>
      </c>
      <c r="J448" s="20"/>
      <c r="K448" s="19"/>
      <c r="L448" s="3">
        <v>1033</v>
      </c>
      <c r="M448" s="4">
        <v>430</v>
      </c>
    </row>
    <row r="449" spans="1:11" ht="12.75" hidden="1">
      <c r="A449" s="74"/>
      <c r="B449" s="75"/>
      <c r="C449" s="76">
        <v>4210</v>
      </c>
      <c r="D449" s="77" t="s">
        <v>13</v>
      </c>
      <c r="E449" s="58">
        <v>950</v>
      </c>
      <c r="F449" s="58">
        <v>0</v>
      </c>
      <c r="G449" s="116">
        <f t="shared" si="29"/>
        <v>0</v>
      </c>
      <c r="H449" s="117">
        <f t="shared" si="30"/>
        <v>0</v>
      </c>
      <c r="I449" s="118">
        <v>0</v>
      </c>
      <c r="J449" s="20"/>
      <c r="K449" s="19"/>
    </row>
    <row r="450" spans="1:11" ht="12.75" hidden="1">
      <c r="A450" s="74"/>
      <c r="B450" s="75"/>
      <c r="C450" s="76">
        <v>4220</v>
      </c>
      <c r="D450" s="77" t="s">
        <v>53</v>
      </c>
      <c r="E450" s="58">
        <v>1000</v>
      </c>
      <c r="F450" s="58">
        <v>467.33</v>
      </c>
      <c r="G450" s="112">
        <f t="shared" si="29"/>
        <v>46.733</v>
      </c>
      <c r="H450" s="113">
        <f t="shared" si="30"/>
        <v>467.33</v>
      </c>
      <c r="I450" s="67">
        <v>0</v>
      </c>
      <c r="J450" s="20"/>
      <c r="K450" s="19"/>
    </row>
    <row r="451" spans="1:11" ht="12.75" hidden="1">
      <c r="A451" s="74"/>
      <c r="B451" s="75"/>
      <c r="C451" s="76">
        <v>4300</v>
      </c>
      <c r="D451" s="77" t="s">
        <v>4</v>
      </c>
      <c r="E451" s="58">
        <v>5900</v>
      </c>
      <c r="F451" s="58">
        <v>2345</v>
      </c>
      <c r="G451" s="112">
        <f t="shared" si="29"/>
        <v>39.74576271186441</v>
      </c>
      <c r="H451" s="113">
        <f t="shared" si="30"/>
        <v>2345</v>
      </c>
      <c r="I451" s="67">
        <v>0</v>
      </c>
      <c r="J451" s="20"/>
      <c r="K451" s="19"/>
    </row>
    <row r="452" spans="1:11" ht="12.75" hidden="1">
      <c r="A452" s="74"/>
      <c r="B452" s="75"/>
      <c r="C452" s="76">
        <v>4430</v>
      </c>
      <c r="D452" s="77" t="s">
        <v>14</v>
      </c>
      <c r="E452" s="58">
        <v>150</v>
      </c>
      <c r="F452" s="58">
        <v>103.36</v>
      </c>
      <c r="G452" s="112">
        <f>PRODUCT(F452,1/E452,100)</f>
        <v>68.90666666666667</v>
      </c>
      <c r="H452" s="113">
        <f>F452-I452</f>
        <v>103.36</v>
      </c>
      <c r="I452" s="67">
        <v>0</v>
      </c>
      <c r="J452" s="20"/>
      <c r="K452" s="19"/>
    </row>
    <row r="453" spans="1:11" ht="12.75" hidden="1">
      <c r="A453" s="74"/>
      <c r="B453" s="75"/>
      <c r="C453" s="76">
        <v>4480</v>
      </c>
      <c r="D453" s="77" t="s">
        <v>30</v>
      </c>
      <c r="E453" s="58">
        <v>3500</v>
      </c>
      <c r="F453" s="58">
        <v>0</v>
      </c>
      <c r="G453" s="112">
        <f aca="true" t="shared" si="31" ref="G453:G462">PRODUCT(F453,1/E453,100)</f>
        <v>0</v>
      </c>
      <c r="H453" s="113">
        <f aca="true" t="shared" si="32" ref="H453:H462">F453-I453</f>
        <v>0</v>
      </c>
      <c r="I453" s="67">
        <v>0</v>
      </c>
      <c r="J453" s="17"/>
      <c r="K453" s="18"/>
    </row>
    <row r="454" spans="1:13" s="51" customFormat="1" ht="12.75" hidden="1">
      <c r="A454" s="98"/>
      <c r="B454" s="84">
        <v>85395</v>
      </c>
      <c r="C454" s="78"/>
      <c r="D454" s="79" t="s">
        <v>9</v>
      </c>
      <c r="E454" s="114">
        <f>SUM(E455)</f>
        <v>220000</v>
      </c>
      <c r="F454" s="114">
        <f>SUM(F455)</f>
        <v>109817.2</v>
      </c>
      <c r="G454" s="114">
        <f t="shared" si="31"/>
        <v>49.91690909090909</v>
      </c>
      <c r="H454" s="114">
        <f t="shared" si="32"/>
        <v>109817.2</v>
      </c>
      <c r="I454" s="115">
        <f>SUM(I455:I457)</f>
        <v>0</v>
      </c>
      <c r="J454" s="49"/>
      <c r="K454" s="50"/>
      <c r="L454" s="52"/>
      <c r="M454" s="53"/>
    </row>
    <row r="455" spans="1:13" ht="13.5" hidden="1" thickBot="1">
      <c r="A455" s="74"/>
      <c r="B455" s="75"/>
      <c r="C455" s="80">
        <v>4300</v>
      </c>
      <c r="D455" s="81" t="s">
        <v>4</v>
      </c>
      <c r="E455" s="60">
        <v>220000</v>
      </c>
      <c r="F455" s="60">
        <v>109817.2</v>
      </c>
      <c r="G455" s="116">
        <f t="shared" si="31"/>
        <v>49.91690909090909</v>
      </c>
      <c r="H455" s="117">
        <f t="shared" si="32"/>
        <v>109817.2</v>
      </c>
      <c r="I455" s="118">
        <v>0</v>
      </c>
      <c r="J455" s="20"/>
      <c r="K455" s="19"/>
      <c r="L455" s="17"/>
      <c r="M455" s="18"/>
    </row>
    <row r="456" spans="1:13" ht="13.5" hidden="1" thickBot="1">
      <c r="A456" s="85">
        <v>854</v>
      </c>
      <c r="B456" s="86"/>
      <c r="C456" s="86"/>
      <c r="D456" s="87" t="s">
        <v>108</v>
      </c>
      <c r="E456" s="109">
        <f>SUM(E457,E469,E467,E472)</f>
        <v>2596517</v>
      </c>
      <c r="F456" s="109">
        <f>SUM(F457,F469,F467,F472)</f>
        <v>1082269.59</v>
      </c>
      <c r="G456" s="109">
        <f>PRODUCT(F456,1/E456,100)</f>
        <v>41.68159076177819</v>
      </c>
      <c r="H456" s="109">
        <f t="shared" si="32"/>
        <v>1082269.59</v>
      </c>
      <c r="I456" s="108">
        <f>SUM(I457,I461,I459)</f>
        <v>0</v>
      </c>
      <c r="J456" s="20"/>
      <c r="K456" s="19"/>
      <c r="L456" s="17"/>
      <c r="M456" s="18"/>
    </row>
    <row r="457" spans="1:11" s="51" customFormat="1" ht="12.75" hidden="1">
      <c r="A457" s="98"/>
      <c r="B457" s="83">
        <v>85401</v>
      </c>
      <c r="C457" s="72"/>
      <c r="D457" s="73" t="s">
        <v>109</v>
      </c>
      <c r="E457" s="110">
        <f>SUM(E458:E466)</f>
        <v>2174525</v>
      </c>
      <c r="F457" s="110">
        <f>SUM(F458:F466)</f>
        <v>937143.21</v>
      </c>
      <c r="G457" s="110">
        <f t="shared" si="31"/>
        <v>43.09645600763385</v>
      </c>
      <c r="H457" s="110">
        <f t="shared" si="32"/>
        <v>937143.21</v>
      </c>
      <c r="I457" s="111">
        <f>SUM(I458:I466)</f>
        <v>0</v>
      </c>
      <c r="J457" s="49"/>
      <c r="K457" s="50"/>
    </row>
    <row r="458" spans="1:11" ht="22.5" hidden="1">
      <c r="A458" s="74"/>
      <c r="B458" s="75"/>
      <c r="C458" s="76">
        <v>3020</v>
      </c>
      <c r="D458" s="77" t="s">
        <v>41</v>
      </c>
      <c r="E458" s="58">
        <v>118000</v>
      </c>
      <c r="F458" s="58">
        <v>48694.15</v>
      </c>
      <c r="G458" s="112">
        <f t="shared" si="31"/>
        <v>41.26622881355932</v>
      </c>
      <c r="H458" s="113">
        <f t="shared" si="32"/>
        <v>48694.15</v>
      </c>
      <c r="I458" s="67">
        <v>0</v>
      </c>
      <c r="J458" s="20"/>
      <c r="K458" s="19"/>
    </row>
    <row r="459" spans="1:13" ht="22.5" hidden="1">
      <c r="A459" s="74"/>
      <c r="B459" s="75"/>
      <c r="C459" s="76">
        <v>4010</v>
      </c>
      <c r="D459" s="77" t="s">
        <v>42</v>
      </c>
      <c r="E459" s="58">
        <v>1463523.57</v>
      </c>
      <c r="F459" s="58">
        <v>598049.98</v>
      </c>
      <c r="G459" s="112">
        <f t="shared" si="31"/>
        <v>40.86370675943401</v>
      </c>
      <c r="H459" s="113">
        <f t="shared" si="32"/>
        <v>598049.98</v>
      </c>
      <c r="I459" s="67">
        <v>0</v>
      </c>
      <c r="J459" s="20"/>
      <c r="K459" s="19"/>
      <c r="L459" s="3">
        <v>1463523.57</v>
      </c>
      <c r="M459" s="4">
        <v>598049.98</v>
      </c>
    </row>
    <row r="460" spans="1:13" ht="12.75" hidden="1">
      <c r="A460" s="74"/>
      <c r="B460" s="75"/>
      <c r="C460" s="76">
        <v>4040</v>
      </c>
      <c r="D460" s="77" t="s">
        <v>43</v>
      </c>
      <c r="E460" s="58">
        <v>85569.71</v>
      </c>
      <c r="F460" s="58">
        <v>85569.71</v>
      </c>
      <c r="G460" s="112">
        <f t="shared" si="31"/>
        <v>100</v>
      </c>
      <c r="H460" s="113">
        <f t="shared" si="32"/>
        <v>85569.71</v>
      </c>
      <c r="I460" s="67">
        <v>0</v>
      </c>
      <c r="J460" s="20"/>
      <c r="K460" s="19"/>
      <c r="L460" s="3">
        <v>85569.71</v>
      </c>
      <c r="M460" s="4">
        <v>85569.71</v>
      </c>
    </row>
    <row r="461" spans="1:13" ht="12.75" hidden="1">
      <c r="A461" s="74"/>
      <c r="B461" s="75"/>
      <c r="C461" s="76">
        <v>4110</v>
      </c>
      <c r="D461" s="77" t="s">
        <v>10</v>
      </c>
      <c r="E461" s="58">
        <v>273825</v>
      </c>
      <c r="F461" s="58">
        <v>114088.83</v>
      </c>
      <c r="G461" s="112">
        <f t="shared" si="31"/>
        <v>41.664869898657905</v>
      </c>
      <c r="H461" s="113">
        <f t="shared" si="32"/>
        <v>114088.83</v>
      </c>
      <c r="I461" s="67">
        <v>0</v>
      </c>
      <c r="J461" s="20"/>
      <c r="K461" s="19"/>
      <c r="L461" s="3">
        <v>273825</v>
      </c>
      <c r="M461" s="4">
        <v>114088.83</v>
      </c>
    </row>
    <row r="462" spans="1:13" ht="12.75" hidden="1">
      <c r="A462" s="74"/>
      <c r="B462" s="75"/>
      <c r="C462" s="76">
        <v>4120</v>
      </c>
      <c r="D462" s="77" t="s">
        <v>11</v>
      </c>
      <c r="E462" s="58">
        <v>39628</v>
      </c>
      <c r="F462" s="58">
        <v>11816.13</v>
      </c>
      <c r="G462" s="112">
        <f t="shared" si="31"/>
        <v>29.817628949227814</v>
      </c>
      <c r="H462" s="113">
        <f t="shared" si="32"/>
        <v>11816.13</v>
      </c>
      <c r="I462" s="67">
        <v>0</v>
      </c>
      <c r="J462" s="20"/>
      <c r="K462" s="19"/>
      <c r="L462" s="3">
        <v>39628</v>
      </c>
      <c r="M462" s="4">
        <v>11816.13</v>
      </c>
    </row>
    <row r="463" spans="1:11" ht="12.75" hidden="1">
      <c r="A463" s="74"/>
      <c r="B463" s="75"/>
      <c r="C463" s="76">
        <v>4210</v>
      </c>
      <c r="D463" s="77" t="s">
        <v>13</v>
      </c>
      <c r="E463" s="58">
        <v>69176.76</v>
      </c>
      <c r="F463" s="58">
        <v>10601.41</v>
      </c>
      <c r="G463" s="116">
        <f>PRODUCT(F463,1/E463,100)</f>
        <v>15.325103401778287</v>
      </c>
      <c r="H463" s="117">
        <f>F463-I463</f>
        <v>10601.41</v>
      </c>
      <c r="I463" s="118">
        <v>0</v>
      </c>
      <c r="J463" s="20"/>
      <c r="K463" s="19"/>
    </row>
    <row r="464" spans="1:11" ht="12.75" hidden="1">
      <c r="A464" s="74"/>
      <c r="B464" s="75"/>
      <c r="C464" s="76">
        <v>4220</v>
      </c>
      <c r="D464" s="77" t="s">
        <v>53</v>
      </c>
      <c r="E464" s="58">
        <v>4000</v>
      </c>
      <c r="F464" s="58">
        <v>504.83</v>
      </c>
      <c r="G464" s="112">
        <f>PRODUCT(F464,1/E464,100)</f>
        <v>12.62075</v>
      </c>
      <c r="H464" s="113">
        <f>F464-I464</f>
        <v>504.83</v>
      </c>
      <c r="I464" s="67">
        <v>0</v>
      </c>
      <c r="J464" s="20"/>
      <c r="K464" s="19"/>
    </row>
    <row r="465" spans="1:11" ht="22.5" hidden="1">
      <c r="A465" s="74"/>
      <c r="B465" s="75"/>
      <c r="C465" s="76">
        <v>4240</v>
      </c>
      <c r="D465" s="77" t="s">
        <v>77</v>
      </c>
      <c r="E465" s="58">
        <v>31034.96</v>
      </c>
      <c r="F465" s="58">
        <v>492.17</v>
      </c>
      <c r="G465" s="112">
        <f>PRODUCT(F465,1/E465,100)</f>
        <v>1.5858567241588197</v>
      </c>
      <c r="H465" s="113">
        <f>F465-I465</f>
        <v>492.17</v>
      </c>
      <c r="I465" s="67">
        <v>0</v>
      </c>
      <c r="J465" s="20"/>
      <c r="K465" s="19"/>
    </row>
    <row r="466" spans="1:11" ht="22.5" hidden="1">
      <c r="A466" s="74"/>
      <c r="B466" s="75"/>
      <c r="C466" s="76">
        <v>4440</v>
      </c>
      <c r="D466" s="77" t="s">
        <v>46</v>
      </c>
      <c r="E466" s="58">
        <v>89767</v>
      </c>
      <c r="F466" s="58">
        <v>67326</v>
      </c>
      <c r="G466" s="112">
        <f>PRODUCT(F466,1/E466,100)</f>
        <v>75.00083549634053</v>
      </c>
      <c r="H466" s="112">
        <f>F466-I466</f>
        <v>67326</v>
      </c>
      <c r="I466" s="67">
        <v>0</v>
      </c>
      <c r="J466" s="20"/>
      <c r="K466" s="19"/>
    </row>
    <row r="467" spans="1:11" s="51" customFormat="1" ht="21" hidden="1">
      <c r="A467" s="98"/>
      <c r="B467" s="84">
        <v>85404</v>
      </c>
      <c r="C467" s="78"/>
      <c r="D467" s="79" t="s">
        <v>110</v>
      </c>
      <c r="E467" s="114">
        <f>SUM(E468)</f>
        <v>169992</v>
      </c>
      <c r="F467" s="114">
        <f>SUM(F468)</f>
        <v>37121.88</v>
      </c>
      <c r="G467" s="114">
        <f>PRODUCT(F467,1/E467,100)</f>
        <v>21.837427643653818</v>
      </c>
      <c r="H467" s="114">
        <f>F467-I467</f>
        <v>37121.88</v>
      </c>
      <c r="I467" s="115">
        <f>SUM(I468:I470)</f>
        <v>0</v>
      </c>
      <c r="J467" s="49"/>
      <c r="K467" s="50"/>
    </row>
    <row r="468" spans="1:13" ht="33.75" hidden="1">
      <c r="A468" s="74"/>
      <c r="B468" s="75"/>
      <c r="C468" s="76">
        <v>2540</v>
      </c>
      <c r="D468" s="77" t="s">
        <v>75</v>
      </c>
      <c r="E468" s="58">
        <v>169992</v>
      </c>
      <c r="F468" s="58">
        <v>37121.88</v>
      </c>
      <c r="G468" s="112">
        <f aca="true" t="shared" si="33" ref="G468:G504">PRODUCT(F468,1/E468,100)</f>
        <v>21.837427643653818</v>
      </c>
      <c r="H468" s="113">
        <f aca="true" t="shared" si="34" ref="H468:H504">F468-I468</f>
        <v>37121.88</v>
      </c>
      <c r="I468" s="67">
        <v>0</v>
      </c>
      <c r="J468" s="25">
        <v>169992</v>
      </c>
      <c r="K468" s="4">
        <v>37121.88</v>
      </c>
      <c r="L468" s="17"/>
      <c r="M468" s="18"/>
    </row>
    <row r="469" spans="1:13" s="51" customFormat="1" ht="42" hidden="1">
      <c r="A469" s="98"/>
      <c r="B469" s="84">
        <v>85412</v>
      </c>
      <c r="C469" s="78"/>
      <c r="D469" s="79" t="s">
        <v>111</v>
      </c>
      <c r="E469" s="114">
        <f>SUM(E470:E471)</f>
        <v>75000</v>
      </c>
      <c r="F469" s="114">
        <f>SUM(F470:F471)</f>
        <v>35723.16</v>
      </c>
      <c r="G469" s="114">
        <f t="shared" si="33"/>
        <v>47.630880000000005</v>
      </c>
      <c r="H469" s="114">
        <f t="shared" si="34"/>
        <v>35723.16</v>
      </c>
      <c r="I469" s="115">
        <f>SUM(I470:I471)</f>
        <v>0</v>
      </c>
      <c r="J469" s="49"/>
      <c r="K469" s="50"/>
      <c r="L469" s="52"/>
      <c r="M469" s="53"/>
    </row>
    <row r="470" spans="1:13" ht="12.75" hidden="1">
      <c r="A470" s="74"/>
      <c r="B470" s="75"/>
      <c r="C470" s="76">
        <v>4110</v>
      </c>
      <c r="D470" s="77" t="s">
        <v>10</v>
      </c>
      <c r="E470" s="58">
        <v>500</v>
      </c>
      <c r="F470" s="58">
        <v>203.16</v>
      </c>
      <c r="G470" s="112">
        <f t="shared" si="33"/>
        <v>40.632000000000005</v>
      </c>
      <c r="H470" s="113">
        <f t="shared" si="34"/>
        <v>203.16</v>
      </c>
      <c r="I470" s="67">
        <v>0</v>
      </c>
      <c r="J470" s="20"/>
      <c r="K470" s="19"/>
      <c r="L470" s="3">
        <v>500</v>
      </c>
      <c r="M470" s="4">
        <v>203.16</v>
      </c>
    </row>
    <row r="471" spans="1:13" ht="12.75" hidden="1">
      <c r="A471" s="74"/>
      <c r="B471" s="75"/>
      <c r="C471" s="76">
        <v>4170</v>
      </c>
      <c r="D471" s="77" t="s">
        <v>12</v>
      </c>
      <c r="E471" s="58">
        <v>74500</v>
      </c>
      <c r="F471" s="58">
        <v>35520</v>
      </c>
      <c r="G471" s="112">
        <f t="shared" si="33"/>
        <v>47.67785234899329</v>
      </c>
      <c r="H471" s="113">
        <f t="shared" si="34"/>
        <v>35520</v>
      </c>
      <c r="I471" s="67">
        <v>0</v>
      </c>
      <c r="J471" s="20"/>
      <c r="K471" s="19"/>
      <c r="L471" s="3">
        <v>74500</v>
      </c>
      <c r="M471" s="4">
        <v>35520</v>
      </c>
    </row>
    <row r="472" spans="1:13" s="51" customFormat="1" ht="21" hidden="1">
      <c r="A472" s="98"/>
      <c r="B472" s="84">
        <v>85415</v>
      </c>
      <c r="C472" s="78"/>
      <c r="D472" s="79" t="s">
        <v>112</v>
      </c>
      <c r="E472" s="114">
        <f>SUM(E473:E474)</f>
        <v>177000</v>
      </c>
      <c r="F472" s="114">
        <f>SUM(F473:F474)</f>
        <v>72281.34</v>
      </c>
      <c r="G472" s="114">
        <f t="shared" si="33"/>
        <v>40.83691525423729</v>
      </c>
      <c r="H472" s="114">
        <f t="shared" si="34"/>
        <v>72281.34</v>
      </c>
      <c r="I472" s="115">
        <f>SUM(I473:I475)</f>
        <v>0</v>
      </c>
      <c r="J472" s="49"/>
      <c r="K472" s="50"/>
      <c r="L472" s="50"/>
      <c r="M472" s="50"/>
    </row>
    <row r="473" spans="1:13" ht="12.75" hidden="1">
      <c r="A473" s="74"/>
      <c r="B473" s="75"/>
      <c r="C473" s="76">
        <v>3240</v>
      </c>
      <c r="D473" s="77" t="s">
        <v>113</v>
      </c>
      <c r="E473" s="58">
        <v>80000</v>
      </c>
      <c r="F473" s="58">
        <v>0</v>
      </c>
      <c r="G473" s="112">
        <f t="shared" si="33"/>
        <v>0</v>
      </c>
      <c r="H473" s="113">
        <f t="shared" si="34"/>
        <v>0</v>
      </c>
      <c r="I473" s="67">
        <v>0</v>
      </c>
      <c r="J473" s="20"/>
      <c r="K473" s="19"/>
      <c r="L473" s="19"/>
      <c r="M473" s="19"/>
    </row>
    <row r="474" spans="1:13" ht="13.5" hidden="1" thickBot="1">
      <c r="A474" s="74"/>
      <c r="B474" s="75"/>
      <c r="C474" s="80">
        <v>3260</v>
      </c>
      <c r="D474" s="81" t="s">
        <v>114</v>
      </c>
      <c r="E474" s="60">
        <v>97000</v>
      </c>
      <c r="F474" s="60">
        <v>72281.34</v>
      </c>
      <c r="G474" s="116">
        <f t="shared" si="33"/>
        <v>74.51684536082473</v>
      </c>
      <c r="H474" s="117">
        <f t="shared" si="34"/>
        <v>72281.34</v>
      </c>
      <c r="I474" s="118">
        <v>0</v>
      </c>
      <c r="J474" s="20"/>
      <c r="K474" s="19"/>
      <c r="L474" s="19"/>
      <c r="M474" s="19"/>
    </row>
    <row r="475" spans="1:13" ht="13.5" thickBot="1">
      <c r="A475" s="85">
        <v>855</v>
      </c>
      <c r="B475" s="86"/>
      <c r="C475" s="86"/>
      <c r="D475" s="87" t="s">
        <v>115</v>
      </c>
      <c r="E475" s="109">
        <f>SUM(E476,E494,E512,E515,E529,E557)</f>
        <v>20824083</v>
      </c>
      <c r="F475" s="109">
        <f>SUM(F476,F494,F512,F515,F529,F557)</f>
        <v>12008099.429999998</v>
      </c>
      <c r="G475" s="109">
        <f>PRODUCT(F475,1/E475,100)</f>
        <v>57.66448121629172</v>
      </c>
      <c r="H475" s="109">
        <f t="shared" si="34"/>
        <v>12008099.429999998</v>
      </c>
      <c r="I475" s="108">
        <f>SUM(I476,I494,I512,I515,I529,I557)</f>
        <v>0</v>
      </c>
      <c r="J475" s="20"/>
      <c r="K475" s="19"/>
      <c r="L475" s="19"/>
      <c r="M475" s="19"/>
    </row>
    <row r="476" spans="1:13" s="51" customFormat="1" ht="12.75" hidden="1">
      <c r="A476" s="98"/>
      <c r="B476" s="83">
        <v>85501</v>
      </c>
      <c r="C476" s="72"/>
      <c r="D476" s="73" t="s">
        <v>116</v>
      </c>
      <c r="E476" s="110">
        <f>SUM(E477:E493)</f>
        <v>11360500</v>
      </c>
      <c r="F476" s="110">
        <f>SUM(F477:F493)</f>
        <v>7429871.730000001</v>
      </c>
      <c r="G476" s="110">
        <f t="shared" si="33"/>
        <v>65.40092187843845</v>
      </c>
      <c r="H476" s="110">
        <f t="shared" si="34"/>
        <v>7429871.730000001</v>
      </c>
      <c r="I476" s="111">
        <f>SUM(I477:I493)</f>
        <v>0</v>
      </c>
      <c r="J476" s="52"/>
      <c r="K476" s="53"/>
      <c r="L476" s="50"/>
      <c r="M476" s="50"/>
    </row>
    <row r="477" spans="1:13" ht="78.75" hidden="1">
      <c r="A477" s="74"/>
      <c r="B477" s="75"/>
      <c r="C477" s="76">
        <v>2910</v>
      </c>
      <c r="D477" s="77" t="s">
        <v>76</v>
      </c>
      <c r="E477" s="58">
        <v>13240</v>
      </c>
      <c r="F477" s="58">
        <v>11671.43</v>
      </c>
      <c r="G477" s="112">
        <f t="shared" si="33"/>
        <v>88.15279456193353</v>
      </c>
      <c r="H477" s="113">
        <f t="shared" si="34"/>
        <v>11671.43</v>
      </c>
      <c r="I477" s="67">
        <v>0</v>
      </c>
      <c r="J477" s="25"/>
      <c r="K477" s="4"/>
      <c r="L477" s="19"/>
      <c r="M477" s="19"/>
    </row>
    <row r="478" spans="1:13" ht="22.5" hidden="1">
      <c r="A478" s="74"/>
      <c r="B478" s="75"/>
      <c r="C478" s="76">
        <v>3020</v>
      </c>
      <c r="D478" s="77" t="s">
        <v>41</v>
      </c>
      <c r="E478" s="58">
        <v>467</v>
      </c>
      <c r="F478" s="58">
        <v>467</v>
      </c>
      <c r="G478" s="112">
        <f t="shared" si="33"/>
        <v>100</v>
      </c>
      <c r="H478" s="113">
        <f t="shared" si="34"/>
        <v>467</v>
      </c>
      <c r="I478" s="67">
        <v>0</v>
      </c>
      <c r="J478" s="20"/>
      <c r="K478" s="19"/>
      <c r="L478" s="19"/>
      <c r="M478" s="19"/>
    </row>
    <row r="479" spans="1:13" ht="12.75" hidden="1">
      <c r="A479" s="74"/>
      <c r="B479" s="75"/>
      <c r="C479" s="76">
        <v>3110</v>
      </c>
      <c r="D479" s="77" t="s">
        <v>98</v>
      </c>
      <c r="E479" s="58">
        <v>11176302</v>
      </c>
      <c r="F479" s="58">
        <v>7354393</v>
      </c>
      <c r="G479" s="112">
        <f t="shared" si="33"/>
        <v>65.80345627739838</v>
      </c>
      <c r="H479" s="113">
        <f t="shared" si="34"/>
        <v>7354393</v>
      </c>
      <c r="I479" s="67">
        <v>0</v>
      </c>
      <c r="J479" s="20"/>
      <c r="K479" s="19"/>
      <c r="L479" s="17"/>
      <c r="M479" s="18"/>
    </row>
    <row r="480" spans="1:13" ht="22.5" hidden="1">
      <c r="A480" s="74"/>
      <c r="B480" s="75"/>
      <c r="C480" s="76">
        <v>4010</v>
      </c>
      <c r="D480" s="77" t="s">
        <v>42</v>
      </c>
      <c r="E480" s="58">
        <v>80000</v>
      </c>
      <c r="F480" s="58">
        <v>34959.36</v>
      </c>
      <c r="G480" s="112">
        <f t="shared" si="33"/>
        <v>43.699200000000005</v>
      </c>
      <c r="H480" s="113">
        <f t="shared" si="34"/>
        <v>34959.36</v>
      </c>
      <c r="I480" s="67">
        <v>0</v>
      </c>
      <c r="J480" s="20"/>
      <c r="K480" s="19"/>
      <c r="L480" s="3">
        <v>80000</v>
      </c>
      <c r="M480" s="4">
        <v>34959.36</v>
      </c>
    </row>
    <row r="481" spans="1:13" ht="12.75" hidden="1">
      <c r="A481" s="74"/>
      <c r="B481" s="75"/>
      <c r="C481" s="76">
        <v>4040</v>
      </c>
      <c r="D481" s="77" t="s">
        <v>43</v>
      </c>
      <c r="E481" s="58">
        <v>4533</v>
      </c>
      <c r="F481" s="58">
        <v>2796.98</v>
      </c>
      <c r="G481" s="112">
        <f t="shared" si="33"/>
        <v>61.702625193028894</v>
      </c>
      <c r="H481" s="113">
        <f t="shared" si="34"/>
        <v>2796.98</v>
      </c>
      <c r="I481" s="67">
        <v>0</v>
      </c>
      <c r="J481" s="20"/>
      <c r="K481" s="19"/>
      <c r="L481" s="3">
        <v>4533</v>
      </c>
      <c r="M481" s="4">
        <v>2796</v>
      </c>
    </row>
    <row r="482" spans="1:13" ht="12.75" hidden="1">
      <c r="A482" s="74"/>
      <c r="B482" s="75"/>
      <c r="C482" s="76">
        <v>4110</v>
      </c>
      <c r="D482" s="77" t="s">
        <v>10</v>
      </c>
      <c r="E482" s="58">
        <v>14000</v>
      </c>
      <c r="F482" s="58">
        <v>6986.9</v>
      </c>
      <c r="G482" s="116">
        <f t="shared" si="33"/>
        <v>49.90642857142858</v>
      </c>
      <c r="H482" s="117">
        <f t="shared" si="34"/>
        <v>6986.9</v>
      </c>
      <c r="I482" s="118">
        <v>0</v>
      </c>
      <c r="J482" s="20"/>
      <c r="K482" s="19"/>
      <c r="L482" s="3">
        <v>14000</v>
      </c>
      <c r="M482" s="4">
        <v>6986.9</v>
      </c>
    </row>
    <row r="483" spans="1:13" ht="12.75" hidden="1">
      <c r="A483" s="74"/>
      <c r="B483" s="75"/>
      <c r="C483" s="76">
        <v>4120</v>
      </c>
      <c r="D483" s="77" t="s">
        <v>11</v>
      </c>
      <c r="E483" s="58">
        <v>2000</v>
      </c>
      <c r="F483" s="58">
        <v>775.25</v>
      </c>
      <c r="G483" s="112">
        <f t="shared" si="33"/>
        <v>38.7625</v>
      </c>
      <c r="H483" s="113">
        <f t="shared" si="34"/>
        <v>775.25</v>
      </c>
      <c r="I483" s="67">
        <v>0</v>
      </c>
      <c r="J483" s="20"/>
      <c r="K483" s="19"/>
      <c r="L483" s="3">
        <v>2000</v>
      </c>
      <c r="M483" s="4">
        <v>775.25</v>
      </c>
    </row>
    <row r="484" spans="1:13" ht="12.75" hidden="1">
      <c r="A484" s="74"/>
      <c r="B484" s="75"/>
      <c r="C484" s="76">
        <v>4210</v>
      </c>
      <c r="D484" s="77" t="s">
        <v>13</v>
      </c>
      <c r="E484" s="58">
        <v>18500</v>
      </c>
      <c r="F484" s="58">
        <v>1103.78</v>
      </c>
      <c r="G484" s="112">
        <f t="shared" si="33"/>
        <v>5.966378378378378</v>
      </c>
      <c r="H484" s="113">
        <f t="shared" si="34"/>
        <v>1103.78</v>
      </c>
      <c r="I484" s="67">
        <v>0</v>
      </c>
      <c r="J484" s="20"/>
      <c r="K484" s="19"/>
      <c r="L484" s="19"/>
      <c r="M484" s="19"/>
    </row>
    <row r="485" spans="1:13" ht="12.75" hidden="1">
      <c r="A485" s="74"/>
      <c r="B485" s="75"/>
      <c r="C485" s="76">
        <v>4260</v>
      </c>
      <c r="D485" s="77" t="s">
        <v>28</v>
      </c>
      <c r="E485" s="58">
        <v>5000</v>
      </c>
      <c r="F485" s="58">
        <v>3201.92</v>
      </c>
      <c r="G485" s="112">
        <f t="shared" si="33"/>
        <v>64.03840000000001</v>
      </c>
      <c r="H485" s="113">
        <f t="shared" si="34"/>
        <v>3201.92</v>
      </c>
      <c r="I485" s="67">
        <v>0</v>
      </c>
      <c r="J485" s="20"/>
      <c r="K485" s="19"/>
      <c r="L485" s="19"/>
      <c r="M485" s="19"/>
    </row>
    <row r="486" spans="1:13" ht="12.75" hidden="1">
      <c r="A486" s="74"/>
      <c r="B486" s="75"/>
      <c r="C486" s="76">
        <v>4270</v>
      </c>
      <c r="D486" s="77" t="s">
        <v>23</v>
      </c>
      <c r="E486" s="58">
        <v>950</v>
      </c>
      <c r="F486" s="58">
        <v>0</v>
      </c>
      <c r="G486" s="112">
        <f t="shared" si="33"/>
        <v>0</v>
      </c>
      <c r="H486" s="113">
        <f t="shared" si="34"/>
        <v>0</v>
      </c>
      <c r="I486" s="67">
        <v>0</v>
      </c>
      <c r="J486" s="20"/>
      <c r="K486" s="19"/>
      <c r="L486" s="19"/>
      <c r="M486" s="19"/>
    </row>
    <row r="487" spans="1:13" ht="12.75" hidden="1">
      <c r="A487" s="74"/>
      <c r="B487" s="75"/>
      <c r="C487" s="76">
        <v>4280</v>
      </c>
      <c r="D487" s="77" t="s">
        <v>54</v>
      </c>
      <c r="E487" s="58">
        <v>500</v>
      </c>
      <c r="F487" s="58">
        <v>0</v>
      </c>
      <c r="G487" s="112">
        <f t="shared" si="33"/>
        <v>0</v>
      </c>
      <c r="H487" s="113">
        <f t="shared" si="34"/>
        <v>0</v>
      </c>
      <c r="I487" s="67">
        <v>0</v>
      </c>
      <c r="J487" s="20"/>
      <c r="K487" s="19"/>
      <c r="L487" s="19"/>
      <c r="M487" s="19"/>
    </row>
    <row r="488" spans="1:13" ht="12.75" hidden="1">
      <c r="A488" s="74"/>
      <c r="B488" s="75"/>
      <c r="C488" s="76">
        <v>4300</v>
      </c>
      <c r="D488" s="77" t="s">
        <v>4</v>
      </c>
      <c r="E488" s="58">
        <v>32698</v>
      </c>
      <c r="F488" s="58">
        <v>9634.86</v>
      </c>
      <c r="G488" s="112">
        <f t="shared" si="33"/>
        <v>29.46620588415194</v>
      </c>
      <c r="H488" s="113">
        <f t="shared" si="34"/>
        <v>9634.86</v>
      </c>
      <c r="I488" s="67">
        <v>0</v>
      </c>
      <c r="J488" s="20"/>
      <c r="K488" s="19"/>
      <c r="L488" s="17"/>
      <c r="M488" s="18"/>
    </row>
    <row r="489" spans="1:13" ht="22.5" hidden="1">
      <c r="A489" s="74"/>
      <c r="B489" s="75"/>
      <c r="C489" s="76">
        <v>4360</v>
      </c>
      <c r="D489" s="77" t="s">
        <v>55</v>
      </c>
      <c r="E489" s="58">
        <v>5000</v>
      </c>
      <c r="F489" s="58">
        <v>280.44</v>
      </c>
      <c r="G489" s="112">
        <f t="shared" si="33"/>
        <v>5.6088</v>
      </c>
      <c r="H489" s="113">
        <f t="shared" si="34"/>
        <v>280.44</v>
      </c>
      <c r="I489" s="67">
        <v>0</v>
      </c>
      <c r="J489" s="20"/>
      <c r="K489" s="19"/>
      <c r="L489" s="17"/>
      <c r="M489" s="18"/>
    </row>
    <row r="490" spans="1:13" ht="12.75" hidden="1">
      <c r="A490" s="74"/>
      <c r="B490" s="75"/>
      <c r="C490" s="76">
        <v>4410</v>
      </c>
      <c r="D490" s="77" t="s">
        <v>45</v>
      </c>
      <c r="E490" s="58">
        <v>50</v>
      </c>
      <c r="F490" s="58">
        <v>32.57</v>
      </c>
      <c r="G490" s="112">
        <f>PRODUCT(F490,1/E490,100)</f>
        <v>65.14</v>
      </c>
      <c r="H490" s="113">
        <f>F490-I490</f>
        <v>32.57</v>
      </c>
      <c r="I490" s="67">
        <v>0</v>
      </c>
      <c r="J490" s="20"/>
      <c r="K490" s="19"/>
      <c r="L490" s="17"/>
      <c r="M490" s="18"/>
    </row>
    <row r="491" spans="1:13" ht="22.5" hidden="1">
      <c r="A491" s="74"/>
      <c r="B491" s="75"/>
      <c r="C491" s="76">
        <v>4440</v>
      </c>
      <c r="D491" s="77" t="s">
        <v>46</v>
      </c>
      <c r="E491" s="58">
        <v>2500</v>
      </c>
      <c r="F491" s="58">
        <v>2458.6</v>
      </c>
      <c r="G491" s="112">
        <f t="shared" si="33"/>
        <v>98.344</v>
      </c>
      <c r="H491" s="113">
        <f t="shared" si="34"/>
        <v>2458.6</v>
      </c>
      <c r="I491" s="67">
        <v>0</v>
      </c>
      <c r="J491" s="20"/>
      <c r="K491" s="19"/>
      <c r="L491" s="17"/>
      <c r="M491" s="18"/>
    </row>
    <row r="492" spans="1:13" ht="78.75" hidden="1">
      <c r="A492" s="74"/>
      <c r="B492" s="75"/>
      <c r="C492" s="76">
        <v>4560</v>
      </c>
      <c r="D492" s="77" t="s">
        <v>117</v>
      </c>
      <c r="E492" s="58">
        <v>760</v>
      </c>
      <c r="F492" s="58">
        <v>759.64</v>
      </c>
      <c r="G492" s="112">
        <f t="shared" si="33"/>
        <v>99.95263157894736</v>
      </c>
      <c r="H492" s="113">
        <f t="shared" si="34"/>
        <v>759.64</v>
      </c>
      <c r="I492" s="67">
        <v>0</v>
      </c>
      <c r="J492" s="20"/>
      <c r="K492" s="19"/>
      <c r="L492" s="17"/>
      <c r="M492" s="18"/>
    </row>
    <row r="493" spans="1:13" ht="22.5" hidden="1">
      <c r="A493" s="74"/>
      <c r="B493" s="75"/>
      <c r="C493" s="76">
        <v>4700</v>
      </c>
      <c r="D493" s="77" t="s">
        <v>47</v>
      </c>
      <c r="E493" s="58">
        <v>4000</v>
      </c>
      <c r="F493" s="58">
        <v>350</v>
      </c>
      <c r="G493" s="112">
        <f t="shared" si="33"/>
        <v>8.75</v>
      </c>
      <c r="H493" s="113">
        <f t="shared" si="34"/>
        <v>350</v>
      </c>
      <c r="I493" s="67">
        <v>0</v>
      </c>
      <c r="J493" s="20"/>
      <c r="K493" s="19"/>
      <c r="L493" s="19"/>
      <c r="M493" s="19"/>
    </row>
    <row r="494" spans="1:13" s="51" customFormat="1" ht="73.5" hidden="1">
      <c r="A494" s="98"/>
      <c r="B494" s="84">
        <v>85502</v>
      </c>
      <c r="C494" s="78"/>
      <c r="D494" s="79" t="s">
        <v>118</v>
      </c>
      <c r="E494" s="114">
        <f>SUM(E495:E511)</f>
        <v>4824100</v>
      </c>
      <c r="F494" s="114">
        <f>SUM(F495:F511)</f>
        <v>2981358.6999999993</v>
      </c>
      <c r="G494" s="114">
        <f t="shared" si="33"/>
        <v>61.80134532866233</v>
      </c>
      <c r="H494" s="114">
        <f t="shared" si="34"/>
        <v>2981358.6999999993</v>
      </c>
      <c r="I494" s="115">
        <f>SUM(I495:I511)</f>
        <v>0</v>
      </c>
      <c r="J494" s="49"/>
      <c r="K494" s="50"/>
      <c r="L494" s="50"/>
      <c r="M494" s="50"/>
    </row>
    <row r="495" spans="1:13" ht="78.75" hidden="1">
      <c r="A495" s="74"/>
      <c r="B495" s="75"/>
      <c r="C495" s="76">
        <v>2910</v>
      </c>
      <c r="D495" s="77" t="s">
        <v>76</v>
      </c>
      <c r="E495" s="58">
        <v>5000</v>
      </c>
      <c r="F495" s="58">
        <v>3613.3</v>
      </c>
      <c r="G495" s="112">
        <f t="shared" si="33"/>
        <v>72.266</v>
      </c>
      <c r="H495" s="113">
        <f t="shared" si="34"/>
        <v>3613.3</v>
      </c>
      <c r="I495" s="67">
        <v>0</v>
      </c>
      <c r="J495" s="25"/>
      <c r="K495" s="4"/>
      <c r="L495" s="19"/>
      <c r="M495" s="19"/>
    </row>
    <row r="496" spans="1:13" ht="22.5" hidden="1">
      <c r="A496" s="74"/>
      <c r="B496" s="75"/>
      <c r="C496" s="76">
        <v>3020</v>
      </c>
      <c r="D496" s="77" t="s">
        <v>41</v>
      </c>
      <c r="E496" s="58">
        <v>467</v>
      </c>
      <c r="F496" s="58">
        <v>467</v>
      </c>
      <c r="G496" s="112">
        <f>PRODUCT(F496,1/E496,100)</f>
        <v>100</v>
      </c>
      <c r="H496" s="113">
        <f>F496-I496</f>
        <v>467</v>
      </c>
      <c r="I496" s="67">
        <v>0</v>
      </c>
      <c r="J496" s="20"/>
      <c r="K496" s="19"/>
      <c r="L496" s="19"/>
      <c r="M496" s="19"/>
    </row>
    <row r="497" spans="1:13" ht="12.75" hidden="1">
      <c r="A497" s="74"/>
      <c r="B497" s="75"/>
      <c r="C497" s="76">
        <v>3110</v>
      </c>
      <c r="D497" s="77" t="s">
        <v>98</v>
      </c>
      <c r="E497" s="58">
        <v>4328530</v>
      </c>
      <c r="F497" s="58">
        <v>2726993.94</v>
      </c>
      <c r="G497" s="112">
        <f t="shared" si="33"/>
        <v>63.00046297472813</v>
      </c>
      <c r="H497" s="113">
        <f t="shared" si="34"/>
        <v>2726993.94</v>
      </c>
      <c r="I497" s="67">
        <v>0</v>
      </c>
      <c r="J497" s="20"/>
      <c r="K497" s="19"/>
      <c r="L497" s="19"/>
      <c r="M497" s="19"/>
    </row>
    <row r="498" spans="1:13" ht="22.5" hidden="1">
      <c r="A498" s="74"/>
      <c r="B498" s="75"/>
      <c r="C498" s="76">
        <v>4010</v>
      </c>
      <c r="D498" s="77" t="s">
        <v>42</v>
      </c>
      <c r="E498" s="58">
        <v>131800</v>
      </c>
      <c r="F498" s="58">
        <v>69708.69</v>
      </c>
      <c r="G498" s="112">
        <f t="shared" si="33"/>
        <v>52.889749620637325</v>
      </c>
      <c r="H498" s="113">
        <f t="shared" si="34"/>
        <v>69708.69</v>
      </c>
      <c r="I498" s="67">
        <v>0</v>
      </c>
      <c r="J498" s="20"/>
      <c r="K498" s="19"/>
      <c r="L498" s="3">
        <v>131800</v>
      </c>
      <c r="M498" s="4">
        <v>69708.69</v>
      </c>
    </row>
    <row r="499" spans="1:13" ht="12.75" hidden="1">
      <c r="A499" s="74"/>
      <c r="B499" s="75"/>
      <c r="C499" s="76">
        <v>4040</v>
      </c>
      <c r="D499" s="77" t="s">
        <v>43</v>
      </c>
      <c r="E499" s="58">
        <v>9483</v>
      </c>
      <c r="F499" s="58">
        <v>8995.12</v>
      </c>
      <c r="G499" s="112">
        <f t="shared" si="33"/>
        <v>94.85521459453761</v>
      </c>
      <c r="H499" s="113">
        <f t="shared" si="34"/>
        <v>8995.12</v>
      </c>
      <c r="I499" s="67">
        <v>0</v>
      </c>
      <c r="J499" s="20"/>
      <c r="K499" s="19"/>
      <c r="L499" s="3">
        <v>9483</v>
      </c>
      <c r="M499" s="4">
        <v>8995.12</v>
      </c>
    </row>
    <row r="500" spans="1:13" ht="12.75" hidden="1">
      <c r="A500" s="74"/>
      <c r="B500" s="75"/>
      <c r="C500" s="76">
        <v>4110</v>
      </c>
      <c r="D500" s="77" t="s">
        <v>10</v>
      </c>
      <c r="E500" s="58">
        <v>305000</v>
      </c>
      <c r="F500" s="58">
        <v>145619.92</v>
      </c>
      <c r="G500" s="112">
        <f t="shared" si="33"/>
        <v>47.74423606557377</v>
      </c>
      <c r="H500" s="113">
        <f t="shared" si="34"/>
        <v>145619.92</v>
      </c>
      <c r="I500" s="67">
        <v>0</v>
      </c>
      <c r="J500" s="20"/>
      <c r="K500" s="19"/>
      <c r="L500" s="3">
        <v>305000</v>
      </c>
      <c r="M500" s="4">
        <v>145619.92</v>
      </c>
    </row>
    <row r="501" spans="1:13" ht="12.75" hidden="1">
      <c r="A501" s="74"/>
      <c r="B501" s="75"/>
      <c r="C501" s="76">
        <v>4120</v>
      </c>
      <c r="D501" s="77" t="s">
        <v>11</v>
      </c>
      <c r="E501" s="58">
        <v>2055</v>
      </c>
      <c r="F501" s="58">
        <v>1254.13</v>
      </c>
      <c r="G501" s="112">
        <f t="shared" si="33"/>
        <v>61.028223844282245</v>
      </c>
      <c r="H501" s="113">
        <f t="shared" si="34"/>
        <v>1254.13</v>
      </c>
      <c r="I501" s="67">
        <v>0</v>
      </c>
      <c r="J501" s="20"/>
      <c r="K501" s="19"/>
      <c r="L501" s="3">
        <v>2055</v>
      </c>
      <c r="M501" s="4">
        <v>1254.13</v>
      </c>
    </row>
    <row r="502" spans="1:13" ht="12.75" hidden="1">
      <c r="A502" s="74"/>
      <c r="B502" s="75"/>
      <c r="C502" s="76">
        <v>4210</v>
      </c>
      <c r="D502" s="77" t="s">
        <v>13</v>
      </c>
      <c r="E502" s="58">
        <v>5538</v>
      </c>
      <c r="F502" s="58">
        <v>829.04</v>
      </c>
      <c r="G502" s="112">
        <f t="shared" si="33"/>
        <v>14.970025279884435</v>
      </c>
      <c r="H502" s="113">
        <f t="shared" si="34"/>
        <v>829.04</v>
      </c>
      <c r="I502" s="67">
        <v>0</v>
      </c>
      <c r="J502" s="20"/>
      <c r="K502" s="19"/>
      <c r="L502" s="19"/>
      <c r="M502" s="19"/>
    </row>
    <row r="503" spans="1:13" ht="12.75" hidden="1">
      <c r="A503" s="74"/>
      <c r="B503" s="75"/>
      <c r="C503" s="76">
        <v>4260</v>
      </c>
      <c r="D503" s="77" t="s">
        <v>28</v>
      </c>
      <c r="E503" s="58">
        <v>5500</v>
      </c>
      <c r="F503" s="58">
        <v>3201.92</v>
      </c>
      <c r="G503" s="112">
        <f t="shared" si="33"/>
        <v>58.216727272727276</v>
      </c>
      <c r="H503" s="113">
        <f t="shared" si="34"/>
        <v>3201.92</v>
      </c>
      <c r="I503" s="67">
        <v>0</v>
      </c>
      <c r="J503" s="20"/>
      <c r="K503" s="19"/>
      <c r="L503" s="19"/>
      <c r="M503" s="19"/>
    </row>
    <row r="504" spans="1:13" ht="12.75" hidden="1">
      <c r="A504" s="74"/>
      <c r="B504" s="75"/>
      <c r="C504" s="76">
        <v>4270</v>
      </c>
      <c r="D504" s="77" t="s">
        <v>23</v>
      </c>
      <c r="E504" s="58">
        <v>200</v>
      </c>
      <c r="F504" s="58">
        <v>0</v>
      </c>
      <c r="G504" s="112">
        <f t="shared" si="33"/>
        <v>0</v>
      </c>
      <c r="H504" s="113">
        <f t="shared" si="34"/>
        <v>0</v>
      </c>
      <c r="I504" s="67">
        <v>0</v>
      </c>
      <c r="J504" s="20"/>
      <c r="K504" s="19"/>
      <c r="L504" s="19"/>
      <c r="M504" s="19"/>
    </row>
    <row r="505" spans="1:13" ht="12.75" hidden="1">
      <c r="A505" s="74"/>
      <c r="B505" s="75"/>
      <c r="C505" s="76">
        <v>4280</v>
      </c>
      <c r="D505" s="77" t="s">
        <v>54</v>
      </c>
      <c r="E505" s="58">
        <v>500</v>
      </c>
      <c r="F505" s="58">
        <v>76</v>
      </c>
      <c r="G505" s="112">
        <f>PRODUCT(F505,1/E505,100)</f>
        <v>15.2</v>
      </c>
      <c r="H505" s="113">
        <f>F505-I505</f>
        <v>76</v>
      </c>
      <c r="I505" s="67">
        <v>0</v>
      </c>
      <c r="J505" s="20"/>
      <c r="K505" s="19"/>
      <c r="L505" s="19"/>
      <c r="M505" s="19"/>
    </row>
    <row r="506" spans="1:13" ht="12.75" hidden="1">
      <c r="A506" s="74"/>
      <c r="B506" s="75"/>
      <c r="C506" s="76">
        <v>4300</v>
      </c>
      <c r="D506" s="77" t="s">
        <v>4</v>
      </c>
      <c r="E506" s="58">
        <v>22200</v>
      </c>
      <c r="F506" s="58">
        <v>15670.27</v>
      </c>
      <c r="G506" s="112">
        <f aca="true" t="shared" si="35" ref="G506:G537">PRODUCT(F506,1/E506,100)</f>
        <v>70.5868018018018</v>
      </c>
      <c r="H506" s="113">
        <f aca="true" t="shared" si="36" ref="H506:H537">F506-I506</f>
        <v>15670.27</v>
      </c>
      <c r="I506" s="67">
        <v>0</v>
      </c>
      <c r="J506" s="20"/>
      <c r="K506" s="19"/>
      <c r="L506" s="19"/>
      <c r="M506" s="19"/>
    </row>
    <row r="507" spans="1:13" ht="12.75" hidden="1">
      <c r="A507" s="74"/>
      <c r="B507" s="75"/>
      <c r="C507" s="76">
        <v>4410</v>
      </c>
      <c r="D507" s="77" t="s">
        <v>45</v>
      </c>
      <c r="E507" s="58">
        <v>50</v>
      </c>
      <c r="F507" s="58">
        <v>10.02</v>
      </c>
      <c r="G507" s="112">
        <f t="shared" si="35"/>
        <v>20.04</v>
      </c>
      <c r="H507" s="113">
        <f t="shared" si="36"/>
        <v>10.02</v>
      </c>
      <c r="I507" s="67">
        <v>0</v>
      </c>
      <c r="J507" s="20"/>
      <c r="K507" s="19"/>
      <c r="L507" s="19"/>
      <c r="M507" s="19"/>
    </row>
    <row r="508" spans="1:13" ht="22.5" hidden="1">
      <c r="A508" s="74"/>
      <c r="B508" s="75"/>
      <c r="C508" s="76">
        <v>4440</v>
      </c>
      <c r="D508" s="77" t="s">
        <v>46</v>
      </c>
      <c r="E508" s="58">
        <v>4300</v>
      </c>
      <c r="F508" s="58">
        <v>4200.11</v>
      </c>
      <c r="G508" s="112">
        <f t="shared" si="35"/>
        <v>97.67697674418604</v>
      </c>
      <c r="H508" s="113">
        <f t="shared" si="36"/>
        <v>4200.11</v>
      </c>
      <c r="I508" s="67">
        <v>0</v>
      </c>
      <c r="J508" s="20"/>
      <c r="K508" s="19"/>
      <c r="L508" s="19"/>
      <c r="M508" s="19"/>
    </row>
    <row r="509" spans="1:13" ht="78.75" hidden="1">
      <c r="A509" s="74"/>
      <c r="B509" s="75"/>
      <c r="C509" s="76">
        <v>4560</v>
      </c>
      <c r="D509" s="77" t="s">
        <v>117</v>
      </c>
      <c r="E509" s="58">
        <v>1000</v>
      </c>
      <c r="F509" s="58">
        <v>126.8</v>
      </c>
      <c r="G509" s="112">
        <f t="shared" si="35"/>
        <v>12.68</v>
      </c>
      <c r="H509" s="113">
        <f t="shared" si="36"/>
        <v>126.8</v>
      </c>
      <c r="I509" s="67">
        <v>0</v>
      </c>
      <c r="J509" s="20"/>
      <c r="K509" s="19"/>
      <c r="L509" s="17"/>
      <c r="M509" s="18"/>
    </row>
    <row r="510" spans="1:13" ht="22.5" hidden="1">
      <c r="A510" s="74"/>
      <c r="B510" s="75"/>
      <c r="C510" s="76">
        <v>4610</v>
      </c>
      <c r="D510" s="77" t="s">
        <v>56</v>
      </c>
      <c r="E510" s="58">
        <v>1000</v>
      </c>
      <c r="F510" s="58">
        <v>242.44</v>
      </c>
      <c r="G510" s="112">
        <f t="shared" si="35"/>
        <v>24.244000000000003</v>
      </c>
      <c r="H510" s="113">
        <f t="shared" si="36"/>
        <v>242.44</v>
      </c>
      <c r="I510" s="67">
        <v>0</v>
      </c>
      <c r="J510" s="20"/>
      <c r="K510" s="19"/>
      <c r="L510" s="17"/>
      <c r="M510" s="18"/>
    </row>
    <row r="511" spans="1:13" ht="22.5" hidden="1">
      <c r="A511" s="74"/>
      <c r="B511" s="75"/>
      <c r="C511" s="76">
        <v>4700</v>
      </c>
      <c r="D511" s="77" t="s">
        <v>47</v>
      </c>
      <c r="E511" s="58">
        <v>1477</v>
      </c>
      <c r="F511" s="58">
        <v>350</v>
      </c>
      <c r="G511" s="112">
        <f t="shared" si="35"/>
        <v>23.696682464454977</v>
      </c>
      <c r="H511" s="113">
        <f t="shared" si="36"/>
        <v>350</v>
      </c>
      <c r="I511" s="67">
        <v>0</v>
      </c>
      <c r="J511" s="20"/>
      <c r="K511" s="19"/>
      <c r="L511" s="17"/>
      <c r="M511" s="18"/>
    </row>
    <row r="512" spans="1:13" s="51" customFormat="1" ht="12.75" hidden="1">
      <c r="A512" s="98"/>
      <c r="B512" s="84">
        <v>85503</v>
      </c>
      <c r="C512" s="78"/>
      <c r="D512" s="79" t="s">
        <v>119</v>
      </c>
      <c r="E512" s="114">
        <f>SUM(E513:E514)</f>
        <v>1840</v>
      </c>
      <c r="F512" s="114">
        <f>SUM(F513:F514)</f>
        <v>0</v>
      </c>
      <c r="G512" s="114">
        <f t="shared" si="35"/>
        <v>0</v>
      </c>
      <c r="H512" s="114">
        <f t="shared" si="36"/>
        <v>0</v>
      </c>
      <c r="I512" s="115">
        <f>SUM(I513:I514)</f>
        <v>0</v>
      </c>
      <c r="J512" s="49"/>
      <c r="K512" s="50"/>
      <c r="L512" s="52"/>
      <c r="M512" s="53"/>
    </row>
    <row r="513" spans="1:13" ht="12.75" hidden="1">
      <c r="A513" s="74"/>
      <c r="B513" s="75"/>
      <c r="C513" s="76">
        <v>4210</v>
      </c>
      <c r="D513" s="77" t="s">
        <v>13</v>
      </c>
      <c r="E513" s="58">
        <v>1440</v>
      </c>
      <c r="F513" s="58">
        <v>0</v>
      </c>
      <c r="G513" s="112">
        <f t="shared" si="35"/>
        <v>0</v>
      </c>
      <c r="H513" s="113">
        <f t="shared" si="36"/>
        <v>0</v>
      </c>
      <c r="I513" s="67">
        <v>0</v>
      </c>
      <c r="J513" s="20"/>
      <c r="K513" s="19"/>
      <c r="L513" s="3"/>
      <c r="M513" s="4"/>
    </row>
    <row r="514" spans="1:13" ht="12.75" hidden="1">
      <c r="A514" s="74"/>
      <c r="B514" s="75"/>
      <c r="C514" s="76">
        <v>4300</v>
      </c>
      <c r="D514" s="77" t="s">
        <v>4</v>
      </c>
      <c r="E514" s="58">
        <v>400</v>
      </c>
      <c r="F514" s="58">
        <v>0</v>
      </c>
      <c r="G514" s="112">
        <f t="shared" si="35"/>
        <v>0</v>
      </c>
      <c r="H514" s="113">
        <f t="shared" si="36"/>
        <v>0</v>
      </c>
      <c r="I514" s="67">
        <v>0</v>
      </c>
      <c r="J514" s="20"/>
      <c r="K514" s="19"/>
      <c r="L514" s="3"/>
      <c r="M514" s="4"/>
    </row>
    <row r="515" spans="1:13" s="51" customFormat="1" ht="12.75" hidden="1">
      <c r="A515" s="98"/>
      <c r="B515" s="84">
        <v>85504</v>
      </c>
      <c r="C515" s="78"/>
      <c r="D515" s="79" t="s">
        <v>120</v>
      </c>
      <c r="E515" s="114">
        <f>SUM(E516:E528)</f>
        <v>868700</v>
      </c>
      <c r="F515" s="114">
        <f>SUM(F516:F528)</f>
        <v>59823.86</v>
      </c>
      <c r="G515" s="114">
        <f t="shared" si="35"/>
        <v>6.886596063082767</v>
      </c>
      <c r="H515" s="114">
        <f t="shared" si="36"/>
        <v>59823.86</v>
      </c>
      <c r="I515" s="115">
        <f>SUM(I516:I528)</f>
        <v>0</v>
      </c>
      <c r="J515" s="49"/>
      <c r="K515" s="50"/>
      <c r="L515" s="50"/>
      <c r="M515" s="50"/>
    </row>
    <row r="516" spans="1:13" ht="22.5" hidden="1">
      <c r="A516" s="74"/>
      <c r="B516" s="75"/>
      <c r="C516" s="76">
        <v>3020</v>
      </c>
      <c r="D516" s="77" t="s">
        <v>41</v>
      </c>
      <c r="E516" s="58">
        <v>2000</v>
      </c>
      <c r="F516" s="58">
        <v>1997.76</v>
      </c>
      <c r="G516" s="112">
        <f t="shared" si="35"/>
        <v>99.888</v>
      </c>
      <c r="H516" s="113">
        <f t="shared" si="36"/>
        <v>1997.76</v>
      </c>
      <c r="I516" s="67">
        <v>0</v>
      </c>
      <c r="J516" s="20"/>
      <c r="K516" s="19"/>
      <c r="L516" s="19"/>
      <c r="M516" s="19"/>
    </row>
    <row r="517" spans="1:13" ht="12.75" hidden="1">
      <c r="A517" s="74"/>
      <c r="B517" s="75"/>
      <c r="C517" s="76">
        <v>3110</v>
      </c>
      <c r="D517" s="77" t="s">
        <v>98</v>
      </c>
      <c r="E517" s="58">
        <v>724500</v>
      </c>
      <c r="F517" s="58">
        <v>600</v>
      </c>
      <c r="G517" s="112">
        <f t="shared" si="35"/>
        <v>0.08281573498964803</v>
      </c>
      <c r="H517" s="113">
        <f t="shared" si="36"/>
        <v>600</v>
      </c>
      <c r="I517" s="67">
        <v>0</v>
      </c>
      <c r="J517" s="20"/>
      <c r="K517" s="19"/>
      <c r="L517" s="19"/>
      <c r="M517" s="19"/>
    </row>
    <row r="518" spans="1:13" ht="22.5" hidden="1">
      <c r="A518" s="74"/>
      <c r="B518" s="75"/>
      <c r="C518" s="76">
        <v>4010</v>
      </c>
      <c r="D518" s="77" t="s">
        <v>42</v>
      </c>
      <c r="E518" s="58">
        <v>96660</v>
      </c>
      <c r="F518" s="58">
        <v>36629.41</v>
      </c>
      <c r="G518" s="112">
        <f t="shared" si="35"/>
        <v>37.89510655907304</v>
      </c>
      <c r="H518" s="113">
        <f t="shared" si="36"/>
        <v>36629.41</v>
      </c>
      <c r="I518" s="67">
        <v>0</v>
      </c>
      <c r="J518" s="20"/>
      <c r="K518" s="19"/>
      <c r="L518" s="3">
        <v>96660</v>
      </c>
      <c r="M518" s="4">
        <v>36629.41</v>
      </c>
    </row>
    <row r="519" spans="1:13" ht="12.75" hidden="1">
      <c r="A519" s="74"/>
      <c r="B519" s="75"/>
      <c r="C519" s="76">
        <v>4040</v>
      </c>
      <c r="D519" s="77" t="s">
        <v>43</v>
      </c>
      <c r="E519" s="58">
        <v>6000</v>
      </c>
      <c r="F519" s="58">
        <v>5743.02</v>
      </c>
      <c r="G519" s="112">
        <f t="shared" si="35"/>
        <v>95.71700000000001</v>
      </c>
      <c r="H519" s="113">
        <f t="shared" si="36"/>
        <v>5743.02</v>
      </c>
      <c r="I519" s="67">
        <v>0</v>
      </c>
      <c r="J519" s="20"/>
      <c r="K519" s="19"/>
      <c r="L519" s="3">
        <v>6000</v>
      </c>
      <c r="M519" s="4">
        <v>5743.02</v>
      </c>
    </row>
    <row r="520" spans="1:13" ht="12.75" hidden="1">
      <c r="A520" s="74"/>
      <c r="B520" s="75"/>
      <c r="C520" s="76">
        <v>4110</v>
      </c>
      <c r="D520" s="77" t="s">
        <v>10</v>
      </c>
      <c r="E520" s="58">
        <v>17800</v>
      </c>
      <c r="F520" s="58">
        <v>6463.51</v>
      </c>
      <c r="G520" s="112">
        <f t="shared" si="35"/>
        <v>36.31185393258427</v>
      </c>
      <c r="H520" s="113">
        <f t="shared" si="36"/>
        <v>6463.51</v>
      </c>
      <c r="I520" s="67">
        <v>0</v>
      </c>
      <c r="J520" s="20"/>
      <c r="K520" s="19"/>
      <c r="L520" s="3">
        <v>17800</v>
      </c>
      <c r="M520" s="4">
        <v>6463.51</v>
      </c>
    </row>
    <row r="521" spans="1:13" ht="12.75" hidden="1">
      <c r="A521" s="74"/>
      <c r="B521" s="75"/>
      <c r="C521" s="76">
        <v>4120</v>
      </c>
      <c r="D521" s="77" t="s">
        <v>11</v>
      </c>
      <c r="E521" s="58">
        <v>2600</v>
      </c>
      <c r="F521" s="58">
        <v>906.96</v>
      </c>
      <c r="G521" s="112">
        <f t="shared" si="35"/>
        <v>34.88307692307692</v>
      </c>
      <c r="H521" s="113">
        <f t="shared" si="36"/>
        <v>906.96</v>
      </c>
      <c r="I521" s="67">
        <v>0</v>
      </c>
      <c r="J521" s="20"/>
      <c r="K521" s="19"/>
      <c r="L521" s="3">
        <v>2600</v>
      </c>
      <c r="M521" s="4">
        <v>906.96</v>
      </c>
    </row>
    <row r="522" spans="1:13" ht="12.75" hidden="1">
      <c r="A522" s="74"/>
      <c r="B522" s="75"/>
      <c r="C522" s="76">
        <v>4210</v>
      </c>
      <c r="D522" s="77" t="s">
        <v>13</v>
      </c>
      <c r="E522" s="58">
        <v>3700</v>
      </c>
      <c r="F522" s="58">
        <v>1484.61</v>
      </c>
      <c r="G522" s="112">
        <f t="shared" si="35"/>
        <v>40.12459459459459</v>
      </c>
      <c r="H522" s="113">
        <f t="shared" si="36"/>
        <v>1484.61</v>
      </c>
      <c r="I522" s="67">
        <v>0</v>
      </c>
      <c r="J522" s="20"/>
      <c r="K522" s="19"/>
      <c r="L522" s="19"/>
      <c r="M522" s="19"/>
    </row>
    <row r="523" spans="1:13" ht="12.75" hidden="1">
      <c r="A523" s="74"/>
      <c r="B523" s="75"/>
      <c r="C523" s="76">
        <v>4280</v>
      </c>
      <c r="D523" s="77" t="s">
        <v>54</v>
      </c>
      <c r="E523" s="58">
        <v>500</v>
      </c>
      <c r="F523" s="58">
        <v>114.5</v>
      </c>
      <c r="G523" s="112">
        <f t="shared" si="35"/>
        <v>22.900000000000002</v>
      </c>
      <c r="H523" s="113">
        <f t="shared" si="36"/>
        <v>114.5</v>
      </c>
      <c r="I523" s="67">
        <v>0</v>
      </c>
      <c r="J523" s="20"/>
      <c r="K523" s="19"/>
      <c r="L523" s="19"/>
      <c r="M523" s="19"/>
    </row>
    <row r="524" spans="1:13" ht="12.75" hidden="1">
      <c r="A524" s="74"/>
      <c r="B524" s="75"/>
      <c r="C524" s="76">
        <v>4300</v>
      </c>
      <c r="D524" s="77" t="s">
        <v>4</v>
      </c>
      <c r="E524" s="58">
        <v>2868</v>
      </c>
      <c r="F524" s="58">
        <v>4.6</v>
      </c>
      <c r="G524" s="112">
        <f t="shared" si="35"/>
        <v>0.16039051603905158</v>
      </c>
      <c r="H524" s="113">
        <f t="shared" si="36"/>
        <v>4.6</v>
      </c>
      <c r="I524" s="67">
        <v>0</v>
      </c>
      <c r="J524" s="20"/>
      <c r="K524" s="19"/>
      <c r="L524" s="17"/>
      <c r="M524" s="18"/>
    </row>
    <row r="525" spans="1:13" ht="22.5" hidden="1">
      <c r="A525" s="74"/>
      <c r="B525" s="75"/>
      <c r="C525" s="76">
        <v>4360</v>
      </c>
      <c r="D525" s="77" t="s">
        <v>55</v>
      </c>
      <c r="E525" s="58">
        <v>1000</v>
      </c>
      <c r="F525" s="58">
        <v>600</v>
      </c>
      <c r="G525" s="112">
        <f t="shared" si="35"/>
        <v>60</v>
      </c>
      <c r="H525" s="113">
        <f t="shared" si="36"/>
        <v>600</v>
      </c>
      <c r="I525" s="67">
        <v>0</v>
      </c>
      <c r="J525" s="20"/>
      <c r="K525" s="19"/>
      <c r="L525" s="17"/>
      <c r="M525" s="18"/>
    </row>
    <row r="526" spans="1:13" ht="12.75" hidden="1">
      <c r="A526" s="74"/>
      <c r="B526" s="75"/>
      <c r="C526" s="76">
        <v>4410</v>
      </c>
      <c r="D526" s="77" t="s">
        <v>45</v>
      </c>
      <c r="E526" s="58">
        <v>6500</v>
      </c>
      <c r="F526" s="58">
        <v>2820.89</v>
      </c>
      <c r="G526" s="112">
        <f t="shared" si="35"/>
        <v>43.39830769230769</v>
      </c>
      <c r="H526" s="113">
        <f t="shared" si="36"/>
        <v>2820.89</v>
      </c>
      <c r="I526" s="67">
        <v>0</v>
      </c>
      <c r="J526" s="20"/>
      <c r="K526" s="19"/>
      <c r="L526" s="17"/>
      <c r="M526" s="18"/>
    </row>
    <row r="527" spans="1:13" ht="22.5" hidden="1">
      <c r="A527" s="74"/>
      <c r="B527" s="75"/>
      <c r="C527" s="76">
        <v>4440</v>
      </c>
      <c r="D527" s="77" t="s">
        <v>46</v>
      </c>
      <c r="E527" s="58">
        <v>3072</v>
      </c>
      <c r="F527" s="58">
        <v>2458.6</v>
      </c>
      <c r="G527" s="112">
        <f t="shared" si="35"/>
        <v>80.03255208333333</v>
      </c>
      <c r="H527" s="113">
        <f t="shared" si="36"/>
        <v>2458.6</v>
      </c>
      <c r="I527" s="67">
        <v>0</v>
      </c>
      <c r="J527" s="20"/>
      <c r="K527" s="19"/>
      <c r="L527" s="19"/>
      <c r="M527" s="19"/>
    </row>
    <row r="528" spans="1:13" ht="22.5" hidden="1">
      <c r="A528" s="74"/>
      <c r="B528" s="75"/>
      <c r="C528" s="76">
        <v>4700</v>
      </c>
      <c r="D528" s="77" t="s">
        <v>47</v>
      </c>
      <c r="E528" s="58">
        <v>1500</v>
      </c>
      <c r="F528" s="58">
        <v>0</v>
      </c>
      <c r="G528" s="112">
        <f t="shared" si="35"/>
        <v>0</v>
      </c>
      <c r="H528" s="113">
        <f t="shared" si="36"/>
        <v>0</v>
      </c>
      <c r="I528" s="67">
        <v>0</v>
      </c>
      <c r="J528" s="20"/>
      <c r="K528" s="19"/>
      <c r="L528" s="19"/>
      <c r="M528" s="19"/>
    </row>
    <row r="529" spans="1:13" s="51" customFormat="1" ht="21" hidden="1">
      <c r="A529" s="98"/>
      <c r="B529" s="84">
        <v>85505</v>
      </c>
      <c r="C529" s="78"/>
      <c r="D529" s="79" t="s">
        <v>121</v>
      </c>
      <c r="E529" s="114">
        <f>SUM(E530:E556)</f>
        <v>3728443</v>
      </c>
      <c r="F529" s="114">
        <f>SUM(F530:F556)</f>
        <v>1512803.44</v>
      </c>
      <c r="G529" s="114">
        <f t="shared" si="35"/>
        <v>40.57466990912829</v>
      </c>
      <c r="H529" s="114">
        <f t="shared" si="36"/>
        <v>1512803.44</v>
      </c>
      <c r="I529" s="115">
        <f>SUM(I530:I556)</f>
        <v>0</v>
      </c>
      <c r="J529" s="49"/>
      <c r="K529" s="50"/>
      <c r="L529" s="52"/>
      <c r="M529" s="53"/>
    </row>
    <row r="530" spans="1:13" ht="56.25" hidden="1">
      <c r="A530" s="74"/>
      <c r="B530" s="75"/>
      <c r="C530" s="76">
        <v>2310</v>
      </c>
      <c r="D530" s="77" t="s">
        <v>17</v>
      </c>
      <c r="E530" s="58">
        <v>465000</v>
      </c>
      <c r="F530" s="58">
        <v>81144</v>
      </c>
      <c r="G530" s="112">
        <f t="shared" si="35"/>
        <v>17.45032258064516</v>
      </c>
      <c r="H530" s="113">
        <f t="shared" si="36"/>
        <v>81144</v>
      </c>
      <c r="I530" s="67">
        <v>0</v>
      </c>
      <c r="J530" s="25">
        <v>465000</v>
      </c>
      <c r="K530" s="4">
        <v>81144</v>
      </c>
      <c r="L530" s="17"/>
      <c r="M530" s="18"/>
    </row>
    <row r="531" spans="1:13" ht="33.75" hidden="1">
      <c r="A531" s="74"/>
      <c r="B531" s="75"/>
      <c r="C531" s="76">
        <v>2580</v>
      </c>
      <c r="D531" s="77" t="s">
        <v>122</v>
      </c>
      <c r="E531" s="58">
        <v>144000</v>
      </c>
      <c r="F531" s="58">
        <v>66000</v>
      </c>
      <c r="G531" s="112">
        <f t="shared" si="35"/>
        <v>45.833333333333336</v>
      </c>
      <c r="H531" s="113">
        <f t="shared" si="36"/>
        <v>66000</v>
      </c>
      <c r="I531" s="67">
        <v>0</v>
      </c>
      <c r="J531" s="25">
        <v>144000</v>
      </c>
      <c r="K531" s="4">
        <v>66000</v>
      </c>
      <c r="L531" s="17"/>
      <c r="M531" s="18"/>
    </row>
    <row r="532" spans="1:13" ht="22.5" hidden="1">
      <c r="A532" s="74"/>
      <c r="B532" s="75"/>
      <c r="C532" s="76">
        <v>3020</v>
      </c>
      <c r="D532" s="77" t="s">
        <v>41</v>
      </c>
      <c r="E532" s="58">
        <v>15124</v>
      </c>
      <c r="F532" s="58">
        <v>6208.71</v>
      </c>
      <c r="G532" s="112">
        <f t="shared" si="35"/>
        <v>41.05203649828088</v>
      </c>
      <c r="H532" s="113">
        <f t="shared" si="36"/>
        <v>6208.71</v>
      </c>
      <c r="I532" s="67">
        <v>0</v>
      </c>
      <c r="J532" s="20"/>
      <c r="K532" s="19"/>
      <c r="L532" s="17"/>
      <c r="M532" s="18"/>
    </row>
    <row r="533" spans="1:13" ht="22.5" hidden="1">
      <c r="A533" s="74"/>
      <c r="B533" s="75"/>
      <c r="C533" s="76">
        <v>4010</v>
      </c>
      <c r="D533" s="77" t="s">
        <v>42</v>
      </c>
      <c r="E533" s="58">
        <v>1416293</v>
      </c>
      <c r="F533" s="58">
        <v>658396.48</v>
      </c>
      <c r="G533" s="112">
        <f t="shared" si="35"/>
        <v>46.48730735801137</v>
      </c>
      <c r="H533" s="113">
        <f t="shared" si="36"/>
        <v>658396.48</v>
      </c>
      <c r="I533" s="67">
        <v>0</v>
      </c>
      <c r="J533" s="20"/>
      <c r="K533" s="19"/>
      <c r="L533" s="3">
        <v>1416293</v>
      </c>
      <c r="M533" s="4">
        <v>658396.48</v>
      </c>
    </row>
    <row r="534" spans="1:15" ht="22.5" hidden="1">
      <c r="A534" s="74"/>
      <c r="B534" s="75"/>
      <c r="C534" s="76">
        <v>4017</v>
      </c>
      <c r="D534" s="77" t="s">
        <v>42</v>
      </c>
      <c r="E534" s="58">
        <v>138725.65</v>
      </c>
      <c r="F534" s="58">
        <v>0</v>
      </c>
      <c r="G534" s="112">
        <f t="shared" si="35"/>
        <v>0</v>
      </c>
      <c r="H534" s="113">
        <f t="shared" si="36"/>
        <v>0</v>
      </c>
      <c r="I534" s="67">
        <v>0</v>
      </c>
      <c r="J534" s="20"/>
      <c r="K534" s="19"/>
      <c r="L534" s="3">
        <v>138725.65</v>
      </c>
      <c r="M534" s="4">
        <v>0</v>
      </c>
      <c r="N534" s="3">
        <v>138725.65</v>
      </c>
      <c r="O534" s="4">
        <v>0</v>
      </c>
    </row>
    <row r="535" spans="1:15" ht="22.5" hidden="1">
      <c r="A535" s="74"/>
      <c r="B535" s="75"/>
      <c r="C535" s="76">
        <v>4019</v>
      </c>
      <c r="D535" s="77" t="s">
        <v>42</v>
      </c>
      <c r="E535" s="58">
        <v>14884.35</v>
      </c>
      <c r="F535" s="58">
        <v>0</v>
      </c>
      <c r="G535" s="112">
        <f t="shared" si="35"/>
        <v>0</v>
      </c>
      <c r="H535" s="113">
        <f t="shared" si="36"/>
        <v>0</v>
      </c>
      <c r="I535" s="67">
        <v>0</v>
      </c>
      <c r="J535" s="20"/>
      <c r="K535" s="19"/>
      <c r="L535" s="3">
        <v>14884.35</v>
      </c>
      <c r="M535" s="4">
        <v>0</v>
      </c>
      <c r="N535" s="3">
        <v>14884.35</v>
      </c>
      <c r="O535" s="4">
        <v>0</v>
      </c>
    </row>
    <row r="536" spans="1:13" ht="12.75" hidden="1">
      <c r="A536" s="74"/>
      <c r="B536" s="75"/>
      <c r="C536" s="76">
        <v>4040</v>
      </c>
      <c r="D536" s="77" t="s">
        <v>43</v>
      </c>
      <c r="E536" s="58">
        <v>93961.35</v>
      </c>
      <c r="F536" s="58">
        <v>87961.35</v>
      </c>
      <c r="G536" s="112">
        <f t="shared" si="35"/>
        <v>93.61439570631967</v>
      </c>
      <c r="H536" s="113">
        <f t="shared" si="36"/>
        <v>87961.35</v>
      </c>
      <c r="I536" s="67">
        <v>0</v>
      </c>
      <c r="J536" s="20"/>
      <c r="K536" s="19"/>
      <c r="L536" s="3">
        <v>93961.35</v>
      </c>
      <c r="M536" s="4">
        <v>87961.35</v>
      </c>
    </row>
    <row r="537" spans="1:13" ht="12.75" hidden="1">
      <c r="A537" s="74"/>
      <c r="B537" s="75"/>
      <c r="C537" s="76">
        <v>4110</v>
      </c>
      <c r="D537" s="77" t="s">
        <v>10</v>
      </c>
      <c r="E537" s="58">
        <v>274135</v>
      </c>
      <c r="F537" s="58">
        <v>117224.29</v>
      </c>
      <c r="G537" s="112">
        <f t="shared" si="35"/>
        <v>42.761518959636675</v>
      </c>
      <c r="H537" s="113">
        <f t="shared" si="36"/>
        <v>117224.29</v>
      </c>
      <c r="I537" s="67">
        <v>0</v>
      </c>
      <c r="J537" s="20"/>
      <c r="K537" s="19"/>
      <c r="L537" s="3">
        <v>274135</v>
      </c>
      <c r="M537" s="4">
        <v>117224.29</v>
      </c>
    </row>
    <row r="538" spans="1:13" ht="12.75" hidden="1">
      <c r="A538" s="74"/>
      <c r="B538" s="75"/>
      <c r="C538" s="76">
        <v>4120</v>
      </c>
      <c r="D538" s="77" t="s">
        <v>11</v>
      </c>
      <c r="E538" s="58">
        <v>39906</v>
      </c>
      <c r="F538" s="58">
        <v>15037.1</v>
      </c>
      <c r="G538" s="112">
        <f aca="true" t="shared" si="37" ref="G538:G607">PRODUCT(F538,1/E538,100)</f>
        <v>37.68130105748509</v>
      </c>
      <c r="H538" s="113">
        <f aca="true" t="shared" si="38" ref="H538:H604">F538-I538</f>
        <v>15037.1</v>
      </c>
      <c r="I538" s="67">
        <v>0</v>
      </c>
      <c r="J538" s="17"/>
      <c r="K538" s="18"/>
      <c r="L538" s="3">
        <v>39906</v>
      </c>
      <c r="M538" s="4">
        <v>15037.1</v>
      </c>
    </row>
    <row r="539" spans="1:13" ht="22.5" hidden="1">
      <c r="A539" s="74"/>
      <c r="B539" s="75"/>
      <c r="C539" s="76">
        <v>4140</v>
      </c>
      <c r="D539" s="77" t="s">
        <v>44</v>
      </c>
      <c r="E539" s="58">
        <v>4000</v>
      </c>
      <c r="F539" s="58">
        <v>0</v>
      </c>
      <c r="G539" s="112">
        <f t="shared" si="37"/>
        <v>0</v>
      </c>
      <c r="H539" s="113">
        <f t="shared" si="38"/>
        <v>0</v>
      </c>
      <c r="I539" s="67">
        <v>0</v>
      </c>
      <c r="J539" s="20"/>
      <c r="K539" s="19"/>
      <c r="L539" s="3"/>
      <c r="M539" s="4">
        <v>0</v>
      </c>
    </row>
    <row r="540" spans="1:13" ht="12.75" hidden="1">
      <c r="A540" s="74"/>
      <c r="B540" s="75"/>
      <c r="C540" s="76">
        <v>4170</v>
      </c>
      <c r="D540" s="77" t="s">
        <v>12</v>
      </c>
      <c r="E540" s="58">
        <v>204989</v>
      </c>
      <c r="F540" s="58">
        <v>91838.11</v>
      </c>
      <c r="G540" s="112">
        <f t="shared" si="37"/>
        <v>44.80148203074312</v>
      </c>
      <c r="H540" s="113">
        <f t="shared" si="38"/>
        <v>91838.11</v>
      </c>
      <c r="I540" s="67">
        <v>0</v>
      </c>
      <c r="J540" s="20"/>
      <c r="K540" s="19"/>
      <c r="L540" s="3">
        <v>204989</v>
      </c>
      <c r="M540" s="4">
        <v>91838.11</v>
      </c>
    </row>
    <row r="541" spans="1:13" ht="12.75" hidden="1">
      <c r="A541" s="74"/>
      <c r="B541" s="75"/>
      <c r="C541" s="76">
        <v>4210</v>
      </c>
      <c r="D541" s="77" t="s">
        <v>13</v>
      </c>
      <c r="E541" s="58">
        <v>271600</v>
      </c>
      <c r="F541" s="58">
        <v>88010.1</v>
      </c>
      <c r="G541" s="112">
        <f t="shared" si="37"/>
        <v>32.40430780559647</v>
      </c>
      <c r="H541" s="113">
        <f t="shared" si="38"/>
        <v>88010.1</v>
      </c>
      <c r="I541" s="67">
        <v>0</v>
      </c>
      <c r="J541" s="20"/>
      <c r="K541" s="19"/>
      <c r="L541" s="17"/>
      <c r="M541" s="18"/>
    </row>
    <row r="542" spans="1:13" ht="12.75" hidden="1">
      <c r="A542" s="74"/>
      <c r="B542" s="75"/>
      <c r="C542" s="76">
        <v>4217</v>
      </c>
      <c r="D542" s="77" t="s">
        <v>13</v>
      </c>
      <c r="E542" s="58">
        <v>3400</v>
      </c>
      <c r="F542" s="58">
        <v>0</v>
      </c>
      <c r="G542" s="112">
        <f t="shared" si="37"/>
        <v>0</v>
      </c>
      <c r="H542" s="113">
        <f t="shared" si="38"/>
        <v>0</v>
      </c>
      <c r="I542" s="67">
        <v>0</v>
      </c>
      <c r="J542" s="20"/>
      <c r="K542" s="19"/>
      <c r="L542" s="19"/>
      <c r="M542" s="19"/>
    </row>
    <row r="543" spans="1:13" ht="12.75" hidden="1">
      <c r="A543" s="74"/>
      <c r="B543" s="75"/>
      <c r="C543" s="76">
        <v>4220</v>
      </c>
      <c r="D543" s="77" t="s">
        <v>53</v>
      </c>
      <c r="E543" s="58">
        <v>136620</v>
      </c>
      <c r="F543" s="58">
        <v>71514.84</v>
      </c>
      <c r="G543" s="112">
        <f t="shared" si="37"/>
        <v>52.34580588493631</v>
      </c>
      <c r="H543" s="113">
        <f t="shared" si="38"/>
        <v>71514.84</v>
      </c>
      <c r="I543" s="67">
        <v>0</v>
      </c>
      <c r="J543" s="20"/>
      <c r="K543" s="19"/>
      <c r="L543" s="17"/>
      <c r="M543" s="18"/>
    </row>
    <row r="544" spans="1:13" ht="12.75" hidden="1">
      <c r="A544" s="74"/>
      <c r="B544" s="75"/>
      <c r="C544" s="76">
        <v>4229</v>
      </c>
      <c r="D544" s="77" t="s">
        <v>53</v>
      </c>
      <c r="E544" s="58">
        <v>28380</v>
      </c>
      <c r="F544" s="58">
        <v>0</v>
      </c>
      <c r="G544" s="112">
        <f t="shared" si="37"/>
        <v>0</v>
      </c>
      <c r="H544" s="113">
        <f t="shared" si="38"/>
        <v>0</v>
      </c>
      <c r="I544" s="67">
        <v>0</v>
      </c>
      <c r="J544" s="20"/>
      <c r="K544" s="19"/>
      <c r="L544" s="19"/>
      <c r="M544" s="19"/>
    </row>
    <row r="545" spans="1:13" ht="22.5" hidden="1">
      <c r="A545" s="74"/>
      <c r="B545" s="75"/>
      <c r="C545" s="76">
        <v>4240</v>
      </c>
      <c r="D545" s="77" t="s">
        <v>77</v>
      </c>
      <c r="E545" s="58">
        <v>85058</v>
      </c>
      <c r="F545" s="58">
        <v>24674.46</v>
      </c>
      <c r="G545" s="112">
        <f t="shared" si="37"/>
        <v>29.008982106327448</v>
      </c>
      <c r="H545" s="113">
        <f t="shared" si="38"/>
        <v>24674.46</v>
      </c>
      <c r="I545" s="67">
        <v>0</v>
      </c>
      <c r="J545" s="20"/>
      <c r="K545" s="19"/>
      <c r="L545" s="19"/>
      <c r="M545" s="19"/>
    </row>
    <row r="546" spans="1:13" ht="12.75" hidden="1">
      <c r="A546" s="74"/>
      <c r="B546" s="75"/>
      <c r="C546" s="76">
        <v>4260</v>
      </c>
      <c r="D546" s="77" t="s">
        <v>28</v>
      </c>
      <c r="E546" s="58">
        <v>24370</v>
      </c>
      <c r="F546" s="58">
        <v>13456.01</v>
      </c>
      <c r="G546" s="112">
        <f t="shared" si="37"/>
        <v>55.21546983996718</v>
      </c>
      <c r="H546" s="113">
        <f t="shared" si="38"/>
        <v>13456.01</v>
      </c>
      <c r="I546" s="67">
        <v>0</v>
      </c>
      <c r="J546" s="20"/>
      <c r="K546" s="19"/>
      <c r="L546" s="19"/>
      <c r="M546" s="19"/>
    </row>
    <row r="547" spans="1:13" ht="12.75" hidden="1">
      <c r="A547" s="74"/>
      <c r="B547" s="75"/>
      <c r="C547" s="76">
        <v>4267</v>
      </c>
      <c r="D547" s="77" t="s">
        <v>28</v>
      </c>
      <c r="E547" s="58">
        <v>12500</v>
      </c>
      <c r="F547" s="58">
        <v>0</v>
      </c>
      <c r="G547" s="112">
        <f t="shared" si="37"/>
        <v>0</v>
      </c>
      <c r="H547" s="113">
        <f t="shared" si="38"/>
        <v>0</v>
      </c>
      <c r="I547" s="67">
        <v>0</v>
      </c>
      <c r="J547" s="20"/>
      <c r="K547" s="19"/>
      <c r="L547" s="19"/>
      <c r="M547" s="19"/>
    </row>
    <row r="548" spans="1:13" ht="12.75" hidden="1">
      <c r="A548" s="74"/>
      <c r="B548" s="75"/>
      <c r="C548" s="76">
        <v>4270</v>
      </c>
      <c r="D548" s="77" t="s">
        <v>23</v>
      </c>
      <c r="E548" s="58">
        <v>8250</v>
      </c>
      <c r="F548" s="58">
        <v>0</v>
      </c>
      <c r="G548" s="112">
        <f t="shared" si="37"/>
        <v>0</v>
      </c>
      <c r="H548" s="113">
        <f t="shared" si="38"/>
        <v>0</v>
      </c>
      <c r="I548" s="67">
        <v>0</v>
      </c>
      <c r="J548" s="20"/>
      <c r="K548" s="19"/>
      <c r="L548" s="19"/>
      <c r="M548" s="19"/>
    </row>
    <row r="549" spans="1:13" ht="12.75" hidden="1">
      <c r="A549" s="74"/>
      <c r="B549" s="75"/>
      <c r="C549" s="76">
        <v>4280</v>
      </c>
      <c r="D549" s="77" t="s">
        <v>54</v>
      </c>
      <c r="E549" s="58">
        <v>4375</v>
      </c>
      <c r="F549" s="58">
        <v>571</v>
      </c>
      <c r="G549" s="112">
        <f t="shared" si="37"/>
        <v>13.051428571428572</v>
      </c>
      <c r="H549" s="113">
        <f t="shared" si="38"/>
        <v>571</v>
      </c>
      <c r="I549" s="67">
        <v>0</v>
      </c>
      <c r="J549" s="20"/>
      <c r="K549" s="19"/>
      <c r="L549" s="19"/>
      <c r="M549" s="19"/>
    </row>
    <row r="550" spans="1:13" ht="12.75" hidden="1">
      <c r="A550" s="74"/>
      <c r="B550" s="75"/>
      <c r="C550" s="76">
        <v>4300</v>
      </c>
      <c r="D550" s="77" t="s">
        <v>4</v>
      </c>
      <c r="E550" s="58">
        <v>215346.65</v>
      </c>
      <c r="F550" s="58">
        <v>147280.65</v>
      </c>
      <c r="G550" s="112">
        <f t="shared" si="37"/>
        <v>68.39235715995584</v>
      </c>
      <c r="H550" s="113">
        <f t="shared" si="38"/>
        <v>147280.65</v>
      </c>
      <c r="I550" s="67">
        <v>0</v>
      </c>
      <c r="J550" s="20"/>
      <c r="K550" s="19"/>
      <c r="L550" s="19"/>
      <c r="M550" s="19"/>
    </row>
    <row r="551" spans="1:13" ht="12.75" hidden="1">
      <c r="A551" s="74"/>
      <c r="B551" s="75"/>
      <c r="C551" s="76">
        <v>4307</v>
      </c>
      <c r="D551" s="77" t="s">
        <v>4</v>
      </c>
      <c r="E551" s="58">
        <v>39578</v>
      </c>
      <c r="F551" s="58">
        <v>0</v>
      </c>
      <c r="G551" s="112">
        <f t="shared" si="37"/>
        <v>0</v>
      </c>
      <c r="H551" s="113">
        <f t="shared" si="38"/>
        <v>0</v>
      </c>
      <c r="I551" s="67">
        <v>0</v>
      </c>
      <c r="J551" s="20"/>
      <c r="K551" s="19"/>
      <c r="L551" s="19"/>
      <c r="M551" s="19"/>
    </row>
    <row r="552" spans="1:13" ht="22.5" hidden="1">
      <c r="A552" s="74"/>
      <c r="B552" s="75"/>
      <c r="C552" s="76">
        <v>4360</v>
      </c>
      <c r="D552" s="77" t="s">
        <v>55</v>
      </c>
      <c r="E552" s="58">
        <v>7237</v>
      </c>
      <c r="F552" s="58">
        <v>1148.32</v>
      </c>
      <c r="G552" s="112">
        <f t="shared" si="37"/>
        <v>15.867348348763299</v>
      </c>
      <c r="H552" s="113">
        <f t="shared" si="38"/>
        <v>1148.32</v>
      </c>
      <c r="I552" s="67">
        <v>0</v>
      </c>
      <c r="J552" s="20"/>
      <c r="K552" s="19"/>
      <c r="L552" s="19"/>
      <c r="M552" s="19"/>
    </row>
    <row r="553" spans="1:13" ht="12.75" hidden="1">
      <c r="A553" s="74"/>
      <c r="B553" s="75"/>
      <c r="C553" s="76">
        <v>4410</v>
      </c>
      <c r="D553" s="77" t="s">
        <v>45</v>
      </c>
      <c r="E553" s="58">
        <v>12100</v>
      </c>
      <c r="F553" s="58">
        <v>3517.39</v>
      </c>
      <c r="G553" s="112">
        <f t="shared" si="37"/>
        <v>29.069338842975206</v>
      </c>
      <c r="H553" s="113">
        <f t="shared" si="38"/>
        <v>3517.39</v>
      </c>
      <c r="I553" s="67">
        <v>0</v>
      </c>
      <c r="J553" s="20"/>
      <c r="K553" s="19"/>
      <c r="L553" s="19"/>
      <c r="M553" s="19"/>
    </row>
    <row r="554" spans="1:13" ht="12.75" hidden="1">
      <c r="A554" s="74"/>
      <c r="B554" s="75"/>
      <c r="C554" s="76">
        <v>4430</v>
      </c>
      <c r="D554" s="77" t="s">
        <v>14</v>
      </c>
      <c r="E554" s="58">
        <v>1700</v>
      </c>
      <c r="F554" s="58">
        <v>53.63</v>
      </c>
      <c r="G554" s="112">
        <f t="shared" si="37"/>
        <v>3.154705882352941</v>
      </c>
      <c r="H554" s="113">
        <f t="shared" si="38"/>
        <v>53.63</v>
      </c>
      <c r="I554" s="67">
        <v>0</v>
      </c>
      <c r="J554" s="20"/>
      <c r="K554" s="19"/>
      <c r="L554" s="19"/>
      <c r="M554" s="19"/>
    </row>
    <row r="555" spans="1:13" ht="22.5" hidden="1">
      <c r="A555" s="74"/>
      <c r="B555" s="75"/>
      <c r="C555" s="76">
        <v>4440</v>
      </c>
      <c r="D555" s="77" t="s">
        <v>46</v>
      </c>
      <c r="E555" s="58">
        <v>43010</v>
      </c>
      <c r="F555" s="58">
        <v>32258</v>
      </c>
      <c r="G555" s="112">
        <f t="shared" si="37"/>
        <v>75.0011625203441</v>
      </c>
      <c r="H555" s="113">
        <f t="shared" si="38"/>
        <v>32258</v>
      </c>
      <c r="I555" s="67">
        <v>0</v>
      </c>
      <c r="J555" s="20"/>
      <c r="K555" s="19"/>
      <c r="L555" s="19"/>
      <c r="M555" s="19"/>
    </row>
    <row r="556" spans="1:13" ht="22.5" hidden="1">
      <c r="A556" s="74"/>
      <c r="B556" s="75"/>
      <c r="C556" s="80">
        <v>4700</v>
      </c>
      <c r="D556" s="81" t="s">
        <v>47</v>
      </c>
      <c r="E556" s="60">
        <v>23900</v>
      </c>
      <c r="F556" s="60">
        <v>6509</v>
      </c>
      <c r="G556" s="116">
        <f>PRODUCT(F556,1/E556,100)</f>
        <v>27.234309623430963</v>
      </c>
      <c r="H556" s="117">
        <f>F556-I556</f>
        <v>6509</v>
      </c>
      <c r="I556" s="118"/>
      <c r="J556" s="20"/>
      <c r="K556" s="19"/>
      <c r="L556" s="19"/>
      <c r="M556" s="19"/>
    </row>
    <row r="557" spans="1:13" s="51" customFormat="1" ht="115.5" hidden="1">
      <c r="A557" s="98"/>
      <c r="B557" s="84">
        <v>85513</v>
      </c>
      <c r="C557" s="78"/>
      <c r="D557" s="79" t="s">
        <v>148</v>
      </c>
      <c r="E557" s="114">
        <f>SUM(E558)</f>
        <v>40500</v>
      </c>
      <c r="F557" s="114">
        <f>SUM(F558)</f>
        <v>24241.7</v>
      </c>
      <c r="G557" s="114">
        <f>PRODUCT(F557,1/E557,100)</f>
        <v>59.85604938271605</v>
      </c>
      <c r="H557" s="114">
        <f>F557-I557</f>
        <v>24241.7</v>
      </c>
      <c r="I557" s="115">
        <f>SUM(I558)</f>
        <v>0</v>
      </c>
      <c r="J557" s="49"/>
      <c r="K557" s="50"/>
      <c r="L557" s="50"/>
      <c r="M557" s="50"/>
    </row>
    <row r="558" spans="1:13" ht="13.5" hidden="1" thickBot="1">
      <c r="A558" s="74"/>
      <c r="B558" s="75"/>
      <c r="C558" s="76">
        <v>4130</v>
      </c>
      <c r="D558" s="77" t="s">
        <v>96</v>
      </c>
      <c r="E558" s="58">
        <v>40500</v>
      </c>
      <c r="F558" s="58">
        <v>24241.7</v>
      </c>
      <c r="G558" s="112">
        <f>PRODUCT(F558,1/E558,100)</f>
        <v>59.85604938271605</v>
      </c>
      <c r="H558" s="113">
        <f>F558-I558</f>
        <v>24241.7</v>
      </c>
      <c r="I558" s="67">
        <v>0</v>
      </c>
      <c r="J558" s="20"/>
      <c r="K558" s="19"/>
      <c r="L558" s="3"/>
      <c r="M558" s="4">
        <v>24241.7</v>
      </c>
    </row>
    <row r="559" spans="1:13" ht="23.25" thickBot="1">
      <c r="A559" s="85">
        <v>900</v>
      </c>
      <c r="B559" s="86"/>
      <c r="C559" s="86"/>
      <c r="D559" s="87" t="s">
        <v>123</v>
      </c>
      <c r="E559" s="109">
        <f>SUM(E560,E573,E566,E580,E582,E587,E591,E576,E589,E578)</f>
        <v>9716351.3</v>
      </c>
      <c r="F559" s="109">
        <f>SUM(F560,F573,F566,F580,F582,F587,F591,F576,F589,F578)</f>
        <v>2457639.4600000004</v>
      </c>
      <c r="G559" s="109">
        <f>PRODUCT(F559,1/E559,100)</f>
        <v>25.293851406957675</v>
      </c>
      <c r="H559" s="109">
        <f t="shared" si="38"/>
        <v>2445287.4100000006</v>
      </c>
      <c r="I559" s="108">
        <f>SUM(I560,I573,I566,I580,I582,I587,I591,I576,I589,I578)</f>
        <v>12352.05</v>
      </c>
      <c r="J559" s="20"/>
      <c r="K559" s="19"/>
      <c r="L559" s="19"/>
      <c r="M559" s="19"/>
    </row>
    <row r="560" spans="1:13" s="51" customFormat="1" ht="21" hidden="1">
      <c r="A560" s="98"/>
      <c r="B560" s="83">
        <v>90001</v>
      </c>
      <c r="C560" s="72"/>
      <c r="D560" s="73" t="s">
        <v>124</v>
      </c>
      <c r="E560" s="110">
        <f>SUM(E561:E565)</f>
        <v>3431299</v>
      </c>
      <c r="F560" s="110">
        <f>SUM(F561:F565)</f>
        <v>110588.23</v>
      </c>
      <c r="G560" s="110">
        <f t="shared" si="37"/>
        <v>3.2229260696896427</v>
      </c>
      <c r="H560" s="110">
        <f t="shared" si="38"/>
        <v>107224.18</v>
      </c>
      <c r="I560" s="111">
        <f>SUM(I561:I565)</f>
        <v>3364.05</v>
      </c>
      <c r="J560" s="49"/>
      <c r="K560" s="50"/>
      <c r="L560" s="50"/>
      <c r="M560" s="50"/>
    </row>
    <row r="561" spans="1:13" ht="12.75" hidden="1">
      <c r="A561" s="74"/>
      <c r="B561" s="75"/>
      <c r="C561" s="76">
        <v>4260</v>
      </c>
      <c r="D561" s="77" t="s">
        <v>28</v>
      </c>
      <c r="E561" s="58">
        <v>104000</v>
      </c>
      <c r="F561" s="58">
        <v>47825.89</v>
      </c>
      <c r="G561" s="112">
        <f t="shared" si="37"/>
        <v>45.986432692307694</v>
      </c>
      <c r="H561" s="113">
        <f t="shared" si="38"/>
        <v>47825.89</v>
      </c>
      <c r="I561" s="67">
        <v>0</v>
      </c>
      <c r="J561" s="20"/>
      <c r="K561" s="19"/>
      <c r="L561" s="19"/>
      <c r="M561" s="19"/>
    </row>
    <row r="562" spans="1:13" ht="12.75" hidden="1">
      <c r="A562" s="74"/>
      <c r="B562" s="75"/>
      <c r="C562" s="76">
        <v>4300</v>
      </c>
      <c r="D562" s="77" t="s">
        <v>4</v>
      </c>
      <c r="E562" s="58">
        <v>489237</v>
      </c>
      <c r="F562" s="58">
        <v>59398.29</v>
      </c>
      <c r="G562" s="112">
        <f t="shared" si="37"/>
        <v>12.14100527964974</v>
      </c>
      <c r="H562" s="112">
        <f t="shared" si="38"/>
        <v>59398.29</v>
      </c>
      <c r="I562" s="66">
        <v>0</v>
      </c>
      <c r="J562" s="20"/>
      <c r="K562" s="19"/>
      <c r="L562" s="19"/>
      <c r="M562" s="19"/>
    </row>
    <row r="563" spans="1:13" ht="22.5" hidden="1">
      <c r="A563" s="74"/>
      <c r="B563" s="75"/>
      <c r="C563" s="76">
        <v>6010</v>
      </c>
      <c r="D563" s="77" t="s">
        <v>24</v>
      </c>
      <c r="E563" s="58">
        <v>1100000</v>
      </c>
      <c r="F563" s="58">
        <v>0</v>
      </c>
      <c r="G563" s="112">
        <f t="shared" si="37"/>
        <v>0</v>
      </c>
      <c r="H563" s="112">
        <f t="shared" si="38"/>
        <v>0</v>
      </c>
      <c r="I563" s="66">
        <v>0</v>
      </c>
      <c r="J563" s="20"/>
      <c r="K563" s="19"/>
      <c r="L563" s="19"/>
      <c r="M563" s="19"/>
    </row>
    <row r="564" spans="1:13" ht="22.5" hidden="1">
      <c r="A564" s="74"/>
      <c r="B564" s="75"/>
      <c r="C564" s="76">
        <v>6057</v>
      </c>
      <c r="D564" s="77" t="s">
        <v>24</v>
      </c>
      <c r="E564" s="58">
        <v>1105928</v>
      </c>
      <c r="F564" s="58">
        <v>0</v>
      </c>
      <c r="G564" s="112">
        <f t="shared" si="37"/>
        <v>0</v>
      </c>
      <c r="H564" s="112">
        <f t="shared" si="38"/>
        <v>0</v>
      </c>
      <c r="I564" s="66">
        <v>0</v>
      </c>
      <c r="J564" s="20"/>
      <c r="K564" s="19"/>
      <c r="L564" s="19"/>
      <c r="M564" s="19"/>
    </row>
    <row r="565" spans="1:13" ht="22.5" hidden="1">
      <c r="A565" s="74"/>
      <c r="B565" s="75"/>
      <c r="C565" s="76">
        <v>6059</v>
      </c>
      <c r="D565" s="77" t="s">
        <v>24</v>
      </c>
      <c r="E565" s="58">
        <v>632134</v>
      </c>
      <c r="F565" s="58">
        <v>3364.05</v>
      </c>
      <c r="G565" s="112">
        <f t="shared" si="37"/>
        <v>0.5321735581379897</v>
      </c>
      <c r="H565" s="112">
        <f t="shared" si="38"/>
        <v>0</v>
      </c>
      <c r="I565" s="66">
        <v>3364.05</v>
      </c>
      <c r="J565" s="20"/>
      <c r="K565" s="19"/>
      <c r="L565" s="19"/>
      <c r="M565" s="19"/>
    </row>
    <row r="566" spans="1:13" s="51" customFormat="1" ht="12.75" hidden="1">
      <c r="A566" s="98"/>
      <c r="B566" s="84">
        <v>90002</v>
      </c>
      <c r="C566" s="78"/>
      <c r="D566" s="79" t="s">
        <v>125</v>
      </c>
      <c r="E566" s="114">
        <f>SUM(E567:E572)</f>
        <v>2800000</v>
      </c>
      <c r="F566" s="114">
        <f>SUM(F567:F572)</f>
        <v>1347056.49</v>
      </c>
      <c r="G566" s="114">
        <f t="shared" si="37"/>
        <v>48.10916035714286</v>
      </c>
      <c r="H566" s="114">
        <f t="shared" si="38"/>
        <v>1347056.49</v>
      </c>
      <c r="I566" s="115">
        <f>SUM(I567:I572)</f>
        <v>0</v>
      </c>
      <c r="J566" s="49"/>
      <c r="K566" s="50"/>
      <c r="L566" s="50"/>
      <c r="M566" s="50"/>
    </row>
    <row r="567" spans="1:13" ht="22.5" hidden="1">
      <c r="A567" s="74"/>
      <c r="B567" s="75"/>
      <c r="C567" s="76">
        <v>4010</v>
      </c>
      <c r="D567" s="77" t="s">
        <v>42</v>
      </c>
      <c r="E567" s="58">
        <v>104000</v>
      </c>
      <c r="F567" s="58">
        <v>48856.17</v>
      </c>
      <c r="G567" s="113">
        <f t="shared" si="37"/>
        <v>46.977086538461535</v>
      </c>
      <c r="H567" s="113">
        <f t="shared" si="38"/>
        <v>48856.17</v>
      </c>
      <c r="I567" s="67">
        <v>0</v>
      </c>
      <c r="J567" s="20"/>
      <c r="K567" s="19"/>
      <c r="L567" s="3">
        <v>104000</v>
      </c>
      <c r="M567" s="4">
        <v>48856.17</v>
      </c>
    </row>
    <row r="568" spans="1:13" ht="12.75" hidden="1">
      <c r="A568" s="74"/>
      <c r="B568" s="75"/>
      <c r="C568" s="76">
        <v>4040</v>
      </c>
      <c r="D568" s="77" t="s">
        <v>43</v>
      </c>
      <c r="E568" s="58">
        <v>8841</v>
      </c>
      <c r="F568" s="58">
        <v>6890.71</v>
      </c>
      <c r="G568" s="113">
        <f t="shared" si="37"/>
        <v>77.94039135844362</v>
      </c>
      <c r="H568" s="113">
        <f t="shared" si="38"/>
        <v>6890.71</v>
      </c>
      <c r="I568" s="67">
        <v>0</v>
      </c>
      <c r="J568" s="20"/>
      <c r="K568" s="19"/>
      <c r="L568" s="3">
        <v>8841</v>
      </c>
      <c r="M568" s="4">
        <v>6890.71</v>
      </c>
    </row>
    <row r="569" spans="1:13" ht="12.75" hidden="1">
      <c r="A569" s="74"/>
      <c r="B569" s="75"/>
      <c r="C569" s="76">
        <v>4110</v>
      </c>
      <c r="D569" s="77" t="s">
        <v>10</v>
      </c>
      <c r="E569" s="58">
        <v>19500</v>
      </c>
      <c r="F569" s="58">
        <v>9538.04</v>
      </c>
      <c r="G569" s="113">
        <f t="shared" si="37"/>
        <v>48.91302564102564</v>
      </c>
      <c r="H569" s="113">
        <f t="shared" si="38"/>
        <v>9538.04</v>
      </c>
      <c r="I569" s="67">
        <v>0</v>
      </c>
      <c r="J569" s="20"/>
      <c r="K569" s="19"/>
      <c r="L569" s="3">
        <v>19500</v>
      </c>
      <c r="M569" s="4">
        <v>9538.04</v>
      </c>
    </row>
    <row r="570" spans="1:13" ht="12.75" hidden="1">
      <c r="A570" s="74"/>
      <c r="B570" s="75"/>
      <c r="C570" s="76">
        <v>4120</v>
      </c>
      <c r="D570" s="77" t="s">
        <v>11</v>
      </c>
      <c r="E570" s="58">
        <v>2800</v>
      </c>
      <c r="F570" s="58">
        <v>1366.77</v>
      </c>
      <c r="G570" s="113">
        <f t="shared" si="37"/>
        <v>48.81321428571429</v>
      </c>
      <c r="H570" s="113">
        <f t="shared" si="38"/>
        <v>1366.77</v>
      </c>
      <c r="I570" s="67">
        <v>0</v>
      </c>
      <c r="J570" s="20"/>
      <c r="K570" s="19"/>
      <c r="L570" s="3">
        <v>2800</v>
      </c>
      <c r="M570" s="4">
        <v>1366.77</v>
      </c>
    </row>
    <row r="571" spans="1:13" ht="12.75" hidden="1">
      <c r="A571" s="74"/>
      <c r="B571" s="75"/>
      <c r="C571" s="76">
        <v>4300</v>
      </c>
      <c r="D571" s="77" t="s">
        <v>4</v>
      </c>
      <c r="E571" s="58">
        <v>2662400</v>
      </c>
      <c r="F571" s="58">
        <v>1277946.2</v>
      </c>
      <c r="G571" s="113">
        <f t="shared" si="37"/>
        <v>47.999782151442304</v>
      </c>
      <c r="H571" s="113">
        <f t="shared" si="38"/>
        <v>1277946.2</v>
      </c>
      <c r="I571" s="67">
        <v>0</v>
      </c>
      <c r="J571" s="20"/>
      <c r="K571" s="19"/>
      <c r="L571" s="19"/>
      <c r="M571" s="19"/>
    </row>
    <row r="572" spans="1:13" ht="22.5" hidden="1">
      <c r="A572" s="74"/>
      <c r="B572" s="75"/>
      <c r="C572" s="76">
        <v>4440</v>
      </c>
      <c r="D572" s="77" t="s">
        <v>46</v>
      </c>
      <c r="E572" s="58">
        <v>2459</v>
      </c>
      <c r="F572" s="58">
        <v>2458.6</v>
      </c>
      <c r="G572" s="113">
        <f t="shared" si="37"/>
        <v>99.98373322488816</v>
      </c>
      <c r="H572" s="113">
        <f t="shared" si="38"/>
        <v>2458.6</v>
      </c>
      <c r="I572" s="67">
        <v>0</v>
      </c>
      <c r="J572" s="20"/>
      <c r="K572" s="19"/>
      <c r="L572" s="19"/>
      <c r="M572" s="19"/>
    </row>
    <row r="573" spans="1:13" s="51" customFormat="1" ht="21" hidden="1">
      <c r="A573" s="98"/>
      <c r="B573" s="84">
        <v>90004</v>
      </c>
      <c r="C573" s="78"/>
      <c r="D573" s="79" t="s">
        <v>126</v>
      </c>
      <c r="E573" s="114">
        <f>SUM(E574:E575)</f>
        <v>120000</v>
      </c>
      <c r="F573" s="114">
        <f>SUM(F574:F575)</f>
        <v>1383.37</v>
      </c>
      <c r="G573" s="114">
        <f t="shared" si="37"/>
        <v>1.1528083333333332</v>
      </c>
      <c r="H573" s="114">
        <f t="shared" si="38"/>
        <v>1383.37</v>
      </c>
      <c r="I573" s="115">
        <f>SUM(I574:I580)</f>
        <v>0</v>
      </c>
      <c r="J573" s="49"/>
      <c r="K573" s="50"/>
      <c r="L573" s="50"/>
      <c r="M573" s="50"/>
    </row>
    <row r="574" spans="1:13" ht="12.75" hidden="1">
      <c r="A574" s="74"/>
      <c r="B574" s="75"/>
      <c r="C574" s="76">
        <v>4210</v>
      </c>
      <c r="D574" s="77" t="s">
        <v>13</v>
      </c>
      <c r="E574" s="58">
        <v>60000</v>
      </c>
      <c r="F574" s="58">
        <v>1383.37</v>
      </c>
      <c r="G574" s="112">
        <f t="shared" si="37"/>
        <v>2.3056166666666664</v>
      </c>
      <c r="H574" s="112">
        <f t="shared" si="38"/>
        <v>1383.37</v>
      </c>
      <c r="I574" s="66">
        <v>0</v>
      </c>
      <c r="J574" s="20"/>
      <c r="K574" s="19"/>
      <c r="L574" s="19"/>
      <c r="M574" s="19"/>
    </row>
    <row r="575" spans="1:13" ht="12.75" hidden="1">
      <c r="A575" s="74"/>
      <c r="B575" s="75"/>
      <c r="C575" s="76">
        <v>4300</v>
      </c>
      <c r="D575" s="77" t="s">
        <v>4</v>
      </c>
      <c r="E575" s="58">
        <v>60000</v>
      </c>
      <c r="F575" s="58">
        <v>0</v>
      </c>
      <c r="G575" s="112">
        <f t="shared" si="37"/>
        <v>0</v>
      </c>
      <c r="H575" s="112">
        <f t="shared" si="38"/>
        <v>0</v>
      </c>
      <c r="I575" s="66">
        <v>0</v>
      </c>
      <c r="J575" s="20"/>
      <c r="K575" s="19"/>
      <c r="L575" s="17"/>
      <c r="M575" s="18"/>
    </row>
    <row r="576" spans="1:13" s="51" customFormat="1" ht="21" hidden="1">
      <c r="A576" s="98"/>
      <c r="B576" s="84">
        <v>90005</v>
      </c>
      <c r="C576" s="78"/>
      <c r="D576" s="79" t="s">
        <v>149</v>
      </c>
      <c r="E576" s="114">
        <f>SUM(E577)</f>
        <v>267800</v>
      </c>
      <c r="F576" s="114">
        <f>SUM(F577)</f>
        <v>193324.93</v>
      </c>
      <c r="G576" s="114">
        <f>PRODUCT(F576,1/E576,100)</f>
        <v>72.19004107542942</v>
      </c>
      <c r="H576" s="114">
        <f>F576-I576</f>
        <v>193324.93</v>
      </c>
      <c r="I576" s="115">
        <f>SUM(I577)</f>
        <v>0</v>
      </c>
      <c r="J576" s="49"/>
      <c r="K576" s="50"/>
      <c r="L576" s="52"/>
      <c r="M576" s="53"/>
    </row>
    <row r="577" spans="1:13" ht="12.75" hidden="1">
      <c r="A577" s="74"/>
      <c r="B577" s="75"/>
      <c r="C577" s="76">
        <v>4210</v>
      </c>
      <c r="D577" s="77" t="s">
        <v>13</v>
      </c>
      <c r="E577" s="58">
        <v>267800</v>
      </c>
      <c r="F577" s="58">
        <v>193324.93</v>
      </c>
      <c r="G577" s="112">
        <f>PRODUCT(F577,1/E577,100)</f>
        <v>72.19004107542942</v>
      </c>
      <c r="H577" s="112">
        <f>F577-I577</f>
        <v>193324.93</v>
      </c>
      <c r="I577" s="66">
        <v>0</v>
      </c>
      <c r="J577" s="20"/>
      <c r="K577" s="19"/>
      <c r="L577" s="17"/>
      <c r="M577" s="18"/>
    </row>
    <row r="578" spans="1:13" s="51" customFormat="1" ht="21" hidden="1">
      <c r="A578" s="98"/>
      <c r="B578" s="84">
        <v>90006</v>
      </c>
      <c r="C578" s="78"/>
      <c r="D578" s="79" t="s">
        <v>150</v>
      </c>
      <c r="E578" s="114">
        <f>SUM(E579)</f>
        <v>53000</v>
      </c>
      <c r="F578" s="114">
        <f>SUM(F579)</f>
        <v>0</v>
      </c>
      <c r="G578" s="114">
        <f>PRODUCT(F578,1/E578,100)</f>
        <v>0</v>
      </c>
      <c r="H578" s="114">
        <f>F578-I578</f>
        <v>0</v>
      </c>
      <c r="I578" s="115">
        <f>SUM(I579)</f>
        <v>0</v>
      </c>
      <c r="J578" s="49"/>
      <c r="K578" s="50"/>
      <c r="L578" s="52"/>
      <c r="M578" s="53"/>
    </row>
    <row r="579" spans="1:13" ht="12.75" hidden="1">
      <c r="A579" s="74"/>
      <c r="B579" s="75"/>
      <c r="C579" s="76">
        <v>4210</v>
      </c>
      <c r="D579" s="77" t="s">
        <v>13</v>
      </c>
      <c r="E579" s="58">
        <v>53000</v>
      </c>
      <c r="F579" s="58">
        <v>0</v>
      </c>
      <c r="G579" s="112">
        <f>PRODUCT(F579,1/E579,100)</f>
        <v>0</v>
      </c>
      <c r="H579" s="112">
        <f>F579-I579</f>
        <v>0</v>
      </c>
      <c r="I579" s="66">
        <v>0</v>
      </c>
      <c r="J579" s="20"/>
      <c r="K579" s="19"/>
      <c r="L579" s="17"/>
      <c r="M579" s="18"/>
    </row>
    <row r="580" spans="1:13" s="51" customFormat="1" ht="12.75" hidden="1">
      <c r="A580" s="98"/>
      <c r="B580" s="84">
        <v>90013</v>
      </c>
      <c r="C580" s="78"/>
      <c r="D580" s="79" t="s">
        <v>127</v>
      </c>
      <c r="E580" s="114">
        <f>SUM(E581)</f>
        <v>71276</v>
      </c>
      <c r="F580" s="114">
        <f>SUM(F581)</f>
        <v>19100</v>
      </c>
      <c r="G580" s="114">
        <f t="shared" si="37"/>
        <v>26.7972389022953</v>
      </c>
      <c r="H580" s="114">
        <f t="shared" si="38"/>
        <v>19100</v>
      </c>
      <c r="I580" s="115">
        <f>SUM(I581)</f>
        <v>0</v>
      </c>
      <c r="J580" s="49"/>
      <c r="K580" s="50"/>
      <c r="L580" s="50"/>
      <c r="M580" s="50"/>
    </row>
    <row r="581" spans="1:13" ht="56.25" hidden="1">
      <c r="A581" s="74"/>
      <c r="B581" s="75"/>
      <c r="C581" s="76">
        <v>2310</v>
      </c>
      <c r="D581" s="77" t="s">
        <v>17</v>
      </c>
      <c r="E581" s="58">
        <v>71276</v>
      </c>
      <c r="F581" s="58">
        <v>19100</v>
      </c>
      <c r="G581" s="112">
        <f t="shared" si="37"/>
        <v>26.7972389022953</v>
      </c>
      <c r="H581" s="113">
        <f t="shared" si="38"/>
        <v>19100</v>
      </c>
      <c r="I581" s="67">
        <v>0</v>
      </c>
      <c r="J581" s="25">
        <v>71276</v>
      </c>
      <c r="K581" s="4">
        <v>19100</v>
      </c>
      <c r="L581" s="19"/>
      <c r="M581" s="19"/>
    </row>
    <row r="582" spans="1:13" s="51" customFormat="1" ht="12.75" hidden="1">
      <c r="A582" s="98"/>
      <c r="B582" s="84">
        <v>90015</v>
      </c>
      <c r="C582" s="78"/>
      <c r="D582" s="79" t="s">
        <v>128</v>
      </c>
      <c r="E582" s="114">
        <f>SUM(E583:E586)</f>
        <v>2696531.3</v>
      </c>
      <c r="F582" s="114">
        <f>SUM(F583:F586)</f>
        <v>668763.67</v>
      </c>
      <c r="G582" s="114">
        <f>PRODUCT(F582,1/E582,100)</f>
        <v>24.800886605692284</v>
      </c>
      <c r="H582" s="114">
        <f>F582-I582</f>
        <v>659775.67</v>
      </c>
      <c r="I582" s="115">
        <f>SUM(I583:I586)</f>
        <v>8988</v>
      </c>
      <c r="J582" s="49"/>
      <c r="K582" s="50"/>
      <c r="L582" s="50"/>
      <c r="M582" s="50"/>
    </row>
    <row r="583" spans="1:13" ht="12.75" hidden="1">
      <c r="A583" s="74"/>
      <c r="B583" s="75"/>
      <c r="C583" s="76">
        <v>4170</v>
      </c>
      <c r="D583" s="77" t="s">
        <v>12</v>
      </c>
      <c r="E583" s="58">
        <v>24000</v>
      </c>
      <c r="F583" s="58">
        <v>10000</v>
      </c>
      <c r="G583" s="112">
        <f>PRODUCT(F583,1/E583,100)</f>
        <v>41.666666666666664</v>
      </c>
      <c r="H583" s="113">
        <f>F583-I583</f>
        <v>10000</v>
      </c>
      <c r="I583" s="67">
        <v>0</v>
      </c>
      <c r="J583" s="17"/>
      <c r="K583" s="18"/>
      <c r="L583" s="3">
        <v>24000</v>
      </c>
      <c r="M583" s="4">
        <v>10000</v>
      </c>
    </row>
    <row r="584" spans="1:13" ht="12.75" hidden="1">
      <c r="A584" s="74"/>
      <c r="B584" s="75"/>
      <c r="C584" s="76">
        <v>4260</v>
      </c>
      <c r="D584" s="77" t="s">
        <v>28</v>
      </c>
      <c r="E584" s="58">
        <v>1276000</v>
      </c>
      <c r="F584" s="58">
        <v>432822.45</v>
      </c>
      <c r="G584" s="112">
        <f>PRODUCT(F584,1/E584,100)</f>
        <v>33.920254702194356</v>
      </c>
      <c r="H584" s="113">
        <f>F584-I584</f>
        <v>432822.45</v>
      </c>
      <c r="I584" s="67">
        <v>0</v>
      </c>
      <c r="J584" s="17"/>
      <c r="K584" s="18"/>
      <c r="L584" s="3"/>
      <c r="M584" s="4"/>
    </row>
    <row r="585" spans="1:13" ht="12.75" hidden="1">
      <c r="A585" s="74"/>
      <c r="B585" s="75"/>
      <c r="C585" s="76">
        <v>4300</v>
      </c>
      <c r="D585" s="77" t="s">
        <v>4</v>
      </c>
      <c r="E585" s="58">
        <v>548000</v>
      </c>
      <c r="F585" s="58">
        <v>216953.22</v>
      </c>
      <c r="G585" s="112">
        <f t="shared" si="37"/>
        <v>39.59000364963504</v>
      </c>
      <c r="H585" s="112">
        <f t="shared" si="38"/>
        <v>216953.22</v>
      </c>
      <c r="I585" s="66">
        <v>0</v>
      </c>
      <c r="J585" s="20"/>
      <c r="K585" s="19"/>
      <c r="L585" s="19"/>
      <c r="M585" s="19"/>
    </row>
    <row r="586" spans="1:13" ht="22.5" hidden="1">
      <c r="A586" s="74"/>
      <c r="B586" s="75"/>
      <c r="C586" s="76">
        <v>6050</v>
      </c>
      <c r="D586" s="77" t="s">
        <v>24</v>
      </c>
      <c r="E586" s="58">
        <v>848531.3</v>
      </c>
      <c r="F586" s="58">
        <v>8988</v>
      </c>
      <c r="G586" s="112">
        <f t="shared" si="37"/>
        <v>1.059242010282944</v>
      </c>
      <c r="H586" s="112">
        <f t="shared" si="38"/>
        <v>0</v>
      </c>
      <c r="I586" s="66">
        <v>8988</v>
      </c>
      <c r="J586" s="20"/>
      <c r="K586" s="19"/>
      <c r="L586" s="19"/>
      <c r="M586" s="19"/>
    </row>
    <row r="587" spans="1:13" s="51" customFormat="1" ht="31.5" hidden="1">
      <c r="A587" s="98"/>
      <c r="B587" s="84">
        <v>90019</v>
      </c>
      <c r="C587" s="78"/>
      <c r="D587" s="79" t="s">
        <v>129</v>
      </c>
      <c r="E587" s="114">
        <f>SUM(E588:E588)</f>
        <v>26845</v>
      </c>
      <c r="F587" s="114">
        <f>SUM(F588:F588)</f>
        <v>1845</v>
      </c>
      <c r="G587" s="114">
        <f t="shared" si="37"/>
        <v>6.872788228720432</v>
      </c>
      <c r="H587" s="114">
        <f t="shared" si="38"/>
        <v>1845</v>
      </c>
      <c r="I587" s="115">
        <f>SUM(I588:I591)</f>
        <v>0</v>
      </c>
      <c r="J587" s="49"/>
      <c r="K587" s="50"/>
      <c r="L587" s="50"/>
      <c r="M587" s="50"/>
    </row>
    <row r="588" spans="1:13" ht="12.75" hidden="1">
      <c r="A588" s="74"/>
      <c r="B588" s="75"/>
      <c r="C588" s="76">
        <v>4300</v>
      </c>
      <c r="D588" s="77" t="s">
        <v>4</v>
      </c>
      <c r="E588" s="58">
        <v>26845</v>
      </c>
      <c r="F588" s="58">
        <v>1845</v>
      </c>
      <c r="G588" s="112">
        <f t="shared" si="37"/>
        <v>6.872788228720432</v>
      </c>
      <c r="H588" s="113">
        <f>F588-I588</f>
        <v>1845</v>
      </c>
      <c r="I588" s="67">
        <v>0</v>
      </c>
      <c r="J588" s="20"/>
      <c r="K588" s="19"/>
      <c r="L588" s="17"/>
      <c r="M588" s="18"/>
    </row>
    <row r="589" spans="1:13" s="51" customFormat="1" ht="21" hidden="1">
      <c r="A589" s="98"/>
      <c r="B589" s="84">
        <v>90026</v>
      </c>
      <c r="C589" s="78"/>
      <c r="D589" s="79" t="s">
        <v>151</v>
      </c>
      <c r="E589" s="114">
        <f>SUM(E590:E590)</f>
        <v>170000</v>
      </c>
      <c r="F589" s="114">
        <f>SUM(F590:F590)</f>
        <v>86481.57</v>
      </c>
      <c r="G589" s="114">
        <f>PRODUCT(F589,1/E589,100)</f>
        <v>50.87151176470589</v>
      </c>
      <c r="H589" s="114">
        <f>F589-I589</f>
        <v>86481.57</v>
      </c>
      <c r="I589" s="115">
        <f>SUM(I590:I593)</f>
        <v>0</v>
      </c>
      <c r="J589" s="49"/>
      <c r="K589" s="50"/>
      <c r="L589" s="52"/>
      <c r="M589" s="53"/>
    </row>
    <row r="590" spans="1:13" ht="12.75" hidden="1">
      <c r="A590" s="74"/>
      <c r="B590" s="75"/>
      <c r="C590" s="76">
        <v>4300</v>
      </c>
      <c r="D590" s="77" t="s">
        <v>4</v>
      </c>
      <c r="E590" s="58">
        <v>170000</v>
      </c>
      <c r="F590" s="58">
        <v>86481.57</v>
      </c>
      <c r="G590" s="112">
        <f>PRODUCT(F590,1/E590,100)</f>
        <v>50.87151176470589</v>
      </c>
      <c r="H590" s="113">
        <f>F590-I590</f>
        <v>86481.57</v>
      </c>
      <c r="I590" s="67">
        <v>0</v>
      </c>
      <c r="J590" s="20"/>
      <c r="K590" s="19"/>
      <c r="L590" s="17"/>
      <c r="M590" s="18"/>
    </row>
    <row r="591" spans="1:13" s="51" customFormat="1" ht="12.75" hidden="1">
      <c r="A591" s="98"/>
      <c r="B591" s="84">
        <v>90095</v>
      </c>
      <c r="C591" s="78"/>
      <c r="D591" s="79" t="s">
        <v>9</v>
      </c>
      <c r="E591" s="114">
        <f>SUM(E592:E594)</f>
        <v>79600</v>
      </c>
      <c r="F591" s="114">
        <f>SUM(F592:F594)</f>
        <v>29096.2</v>
      </c>
      <c r="G591" s="114">
        <f>PRODUCT(F591,1/E591,100)</f>
        <v>36.55301507537689</v>
      </c>
      <c r="H591" s="114">
        <f>F591-I591</f>
        <v>29096.2</v>
      </c>
      <c r="I591" s="115">
        <f>SUM(I592:I594)</f>
        <v>0</v>
      </c>
      <c r="J591" s="49"/>
      <c r="K591" s="50"/>
      <c r="L591" s="50"/>
      <c r="M591" s="50"/>
    </row>
    <row r="592" spans="1:13" ht="12.75" hidden="1">
      <c r="A592" s="74"/>
      <c r="B592" s="75"/>
      <c r="C592" s="76">
        <v>4210</v>
      </c>
      <c r="D592" s="77" t="s">
        <v>13</v>
      </c>
      <c r="E592" s="58">
        <v>10000</v>
      </c>
      <c r="F592" s="58">
        <v>0</v>
      </c>
      <c r="G592" s="112">
        <f t="shared" si="37"/>
        <v>0</v>
      </c>
      <c r="H592" s="113">
        <f t="shared" si="38"/>
        <v>0</v>
      </c>
      <c r="I592" s="67">
        <v>0</v>
      </c>
      <c r="J592" s="20"/>
      <c r="K592" s="19"/>
      <c r="L592" s="17"/>
      <c r="M592" s="18"/>
    </row>
    <row r="593" spans="1:13" ht="12.75" hidden="1">
      <c r="A593" s="74"/>
      <c r="B593" s="75"/>
      <c r="C593" s="76">
        <v>4300</v>
      </c>
      <c r="D593" s="77" t="s">
        <v>4</v>
      </c>
      <c r="E593" s="58">
        <v>60000</v>
      </c>
      <c r="F593" s="58">
        <v>29096.2</v>
      </c>
      <c r="G593" s="112">
        <f t="shared" si="37"/>
        <v>48.49366666666667</v>
      </c>
      <c r="H593" s="113">
        <f t="shared" si="38"/>
        <v>29096.2</v>
      </c>
      <c r="I593" s="67">
        <v>0</v>
      </c>
      <c r="J593" s="20"/>
      <c r="K593" s="19"/>
      <c r="L593" s="19"/>
      <c r="M593" s="19"/>
    </row>
    <row r="594" spans="1:13" ht="13.5" hidden="1" thickBot="1">
      <c r="A594" s="74"/>
      <c r="B594" s="75"/>
      <c r="C594" s="80">
        <v>4430</v>
      </c>
      <c r="D594" s="81" t="s">
        <v>14</v>
      </c>
      <c r="E594" s="60">
        <v>9600</v>
      </c>
      <c r="F594" s="60">
        <v>0</v>
      </c>
      <c r="G594" s="116">
        <f t="shared" si="37"/>
        <v>0</v>
      </c>
      <c r="H594" s="117">
        <f t="shared" si="38"/>
        <v>0</v>
      </c>
      <c r="I594" s="118">
        <v>0</v>
      </c>
      <c r="J594" s="20"/>
      <c r="K594" s="19"/>
      <c r="L594" s="19"/>
      <c r="M594" s="19"/>
    </row>
    <row r="595" spans="1:13" ht="23.25" thickBot="1">
      <c r="A595" s="85">
        <v>921</v>
      </c>
      <c r="B595" s="86"/>
      <c r="C595" s="86"/>
      <c r="D595" s="87" t="s">
        <v>130</v>
      </c>
      <c r="E595" s="109">
        <f>SUM(E607,E598,E596,E605)</f>
        <v>1973699.74</v>
      </c>
      <c r="F595" s="109">
        <f>SUM(F607,F598,F596,F605)</f>
        <v>642995.68</v>
      </c>
      <c r="G595" s="109">
        <f aca="true" t="shared" si="39" ref="G595:G603">PRODUCT(F595,1/E595,100)</f>
        <v>32.5781914527688</v>
      </c>
      <c r="H595" s="109">
        <f aca="true" t="shared" si="40" ref="H595:H603">F595-I595</f>
        <v>601708.03</v>
      </c>
      <c r="I595" s="108">
        <f>SUM(I607,I598,I596,I605)</f>
        <v>41287.65</v>
      </c>
      <c r="J595" s="20"/>
      <c r="K595" s="19"/>
      <c r="L595" s="19"/>
      <c r="M595" s="19"/>
    </row>
    <row r="596" spans="1:13" s="51" customFormat="1" ht="21" hidden="1">
      <c r="A596" s="98"/>
      <c r="B596" s="84">
        <v>92105</v>
      </c>
      <c r="C596" s="78"/>
      <c r="D596" s="79" t="s">
        <v>152</v>
      </c>
      <c r="E596" s="114">
        <f>SUM(E597:E597)</f>
        <v>60000</v>
      </c>
      <c r="F596" s="114">
        <f>SUM(F597:F597)</f>
        <v>60000</v>
      </c>
      <c r="G596" s="114">
        <f t="shared" si="39"/>
        <v>100</v>
      </c>
      <c r="H596" s="114">
        <f t="shared" si="40"/>
        <v>60000</v>
      </c>
      <c r="I596" s="115">
        <f>SUM(I597)</f>
        <v>0</v>
      </c>
      <c r="J596" s="49"/>
      <c r="K596" s="50"/>
      <c r="L596" s="50"/>
      <c r="M596" s="50"/>
    </row>
    <row r="597" spans="1:13" ht="78.75" hidden="1">
      <c r="A597" s="74"/>
      <c r="B597" s="75"/>
      <c r="C597" s="76">
        <v>2360</v>
      </c>
      <c r="D597" s="77" t="s">
        <v>133</v>
      </c>
      <c r="E597" s="58">
        <v>60000</v>
      </c>
      <c r="F597" s="58">
        <v>60000</v>
      </c>
      <c r="G597" s="112">
        <f t="shared" si="39"/>
        <v>100</v>
      </c>
      <c r="H597" s="113">
        <f t="shared" si="40"/>
        <v>60000</v>
      </c>
      <c r="I597" s="67">
        <v>0</v>
      </c>
      <c r="J597" s="25">
        <v>60000</v>
      </c>
      <c r="K597" s="4">
        <v>60000</v>
      </c>
      <c r="L597" s="19"/>
      <c r="M597" s="19"/>
    </row>
    <row r="598" spans="1:13" s="51" customFormat="1" ht="21" hidden="1">
      <c r="A598" s="104"/>
      <c r="B598" s="89">
        <v>92109</v>
      </c>
      <c r="C598" s="105"/>
      <c r="D598" s="73" t="s">
        <v>131</v>
      </c>
      <c r="E598" s="110">
        <f>SUM(E599:E604)</f>
        <v>1432869.21</v>
      </c>
      <c r="F598" s="110">
        <f>SUM(F599:F604)</f>
        <v>575489.93</v>
      </c>
      <c r="G598" s="110">
        <f t="shared" si="39"/>
        <v>40.163465442878774</v>
      </c>
      <c r="H598" s="110">
        <f t="shared" si="40"/>
        <v>534202.28</v>
      </c>
      <c r="I598" s="111">
        <f>SUM(I599:I604)</f>
        <v>41287.65</v>
      </c>
      <c r="J598" s="49"/>
      <c r="K598" s="50"/>
      <c r="L598" s="50"/>
      <c r="M598" s="50"/>
    </row>
    <row r="599" spans="1:13" ht="22.5" hidden="1">
      <c r="A599" s="74"/>
      <c r="B599" s="75"/>
      <c r="C599" s="76">
        <v>2480</v>
      </c>
      <c r="D599" s="77" t="s">
        <v>132</v>
      </c>
      <c r="E599" s="58">
        <v>1083852.21</v>
      </c>
      <c r="F599" s="58">
        <v>531582.39</v>
      </c>
      <c r="G599" s="113">
        <f t="shared" si="39"/>
        <v>49.04565263561164</v>
      </c>
      <c r="H599" s="113">
        <f t="shared" si="40"/>
        <v>531582.39</v>
      </c>
      <c r="I599" s="67">
        <v>0</v>
      </c>
      <c r="J599" s="25">
        <v>1083852.21</v>
      </c>
      <c r="K599" s="4">
        <v>531582.39</v>
      </c>
      <c r="L599" s="19"/>
      <c r="M599" s="19"/>
    </row>
    <row r="600" spans="1:13" ht="12.75" hidden="1">
      <c r="A600" s="74"/>
      <c r="B600" s="75"/>
      <c r="C600" s="76">
        <v>4210</v>
      </c>
      <c r="D600" s="77" t="s">
        <v>13</v>
      </c>
      <c r="E600" s="58">
        <v>6500</v>
      </c>
      <c r="F600" s="58">
        <v>1512.5</v>
      </c>
      <c r="G600" s="112">
        <f t="shared" si="39"/>
        <v>23.26923076923077</v>
      </c>
      <c r="H600" s="113">
        <f t="shared" si="40"/>
        <v>1512.5</v>
      </c>
      <c r="I600" s="67">
        <v>0</v>
      </c>
      <c r="J600" s="20"/>
      <c r="K600" s="19"/>
      <c r="L600" s="19"/>
      <c r="M600" s="19"/>
    </row>
    <row r="601" spans="1:13" ht="22.5" hidden="1">
      <c r="A601" s="74"/>
      <c r="B601" s="75"/>
      <c r="C601" s="76">
        <v>4240</v>
      </c>
      <c r="D601" s="77" t="s">
        <v>77</v>
      </c>
      <c r="E601" s="58">
        <v>1000</v>
      </c>
      <c r="F601" s="58">
        <v>0</v>
      </c>
      <c r="G601" s="116">
        <f t="shared" si="39"/>
        <v>0</v>
      </c>
      <c r="H601" s="117">
        <f t="shared" si="40"/>
        <v>0</v>
      </c>
      <c r="I601" s="118">
        <v>0</v>
      </c>
      <c r="J601" s="20"/>
      <c r="K601" s="19"/>
      <c r="L601" s="19"/>
      <c r="M601" s="19"/>
    </row>
    <row r="602" spans="1:13" ht="12.75" hidden="1">
      <c r="A602" s="74"/>
      <c r="B602" s="75"/>
      <c r="C602" s="76">
        <v>4260</v>
      </c>
      <c r="D602" s="77" t="s">
        <v>28</v>
      </c>
      <c r="E602" s="58">
        <v>3500</v>
      </c>
      <c r="F602" s="58">
        <v>1107.39</v>
      </c>
      <c r="G602" s="112">
        <f t="shared" si="39"/>
        <v>31.639714285714295</v>
      </c>
      <c r="H602" s="113">
        <f t="shared" si="40"/>
        <v>1107.39</v>
      </c>
      <c r="I602" s="67">
        <v>0</v>
      </c>
      <c r="J602" s="20"/>
      <c r="K602" s="19"/>
      <c r="L602" s="19"/>
      <c r="M602" s="19"/>
    </row>
    <row r="603" spans="1:13" ht="12.75" hidden="1">
      <c r="A603" s="74"/>
      <c r="B603" s="75"/>
      <c r="C603" s="76">
        <v>4270</v>
      </c>
      <c r="D603" s="77" t="s">
        <v>23</v>
      </c>
      <c r="E603" s="58">
        <v>160000</v>
      </c>
      <c r="F603" s="58">
        <v>0</v>
      </c>
      <c r="G603" s="112">
        <f t="shared" si="39"/>
        <v>0</v>
      </c>
      <c r="H603" s="113">
        <f t="shared" si="40"/>
        <v>0</v>
      </c>
      <c r="I603" s="67">
        <v>0</v>
      </c>
      <c r="J603" s="20"/>
      <c r="K603" s="19"/>
      <c r="L603" s="19"/>
      <c r="M603" s="19"/>
    </row>
    <row r="604" spans="1:13" ht="22.5" hidden="1">
      <c r="A604" s="74"/>
      <c r="B604" s="75"/>
      <c r="C604" s="76">
        <v>6050</v>
      </c>
      <c r="D604" s="77" t="s">
        <v>24</v>
      </c>
      <c r="E604" s="58">
        <v>178017</v>
      </c>
      <c r="F604" s="58">
        <v>41287.65</v>
      </c>
      <c r="G604" s="112">
        <f t="shared" si="37"/>
        <v>23.193093917996595</v>
      </c>
      <c r="H604" s="113">
        <f t="shared" si="38"/>
        <v>0</v>
      </c>
      <c r="I604" s="67">
        <v>41287.65</v>
      </c>
      <c r="J604" s="20"/>
      <c r="K604" s="19"/>
      <c r="L604" s="19"/>
      <c r="M604" s="19"/>
    </row>
    <row r="605" spans="1:13" s="51" customFormat="1" ht="21" hidden="1">
      <c r="A605" s="98"/>
      <c r="B605" s="84">
        <v>92120</v>
      </c>
      <c r="C605" s="78"/>
      <c r="D605" s="79" t="s">
        <v>153</v>
      </c>
      <c r="E605" s="114">
        <f>SUM(E606:E606)</f>
        <v>6000</v>
      </c>
      <c r="F605" s="114">
        <f>SUM(F606:F606)</f>
        <v>0</v>
      </c>
      <c r="G605" s="114">
        <f t="shared" si="37"/>
        <v>0</v>
      </c>
      <c r="H605" s="114">
        <f aca="true" t="shared" si="41" ref="H605:H610">F605-I605</f>
        <v>0</v>
      </c>
      <c r="I605" s="115">
        <f>SUM(I606)</f>
        <v>0</v>
      </c>
      <c r="J605" s="49"/>
      <c r="K605" s="50"/>
      <c r="L605" s="50"/>
      <c r="M605" s="50"/>
    </row>
    <row r="606" spans="1:13" ht="12.75" hidden="1">
      <c r="A606" s="74"/>
      <c r="B606" s="75"/>
      <c r="C606" s="76">
        <v>4210</v>
      </c>
      <c r="D606" s="77" t="s">
        <v>13</v>
      </c>
      <c r="E606" s="58">
        <v>6000</v>
      </c>
      <c r="F606" s="58">
        <v>0</v>
      </c>
      <c r="G606" s="112">
        <f t="shared" si="37"/>
        <v>0</v>
      </c>
      <c r="H606" s="113">
        <f t="shared" si="41"/>
        <v>0</v>
      </c>
      <c r="I606" s="67">
        <v>0</v>
      </c>
      <c r="J606" s="20"/>
      <c r="K606" s="19"/>
      <c r="L606" s="19"/>
      <c r="M606" s="19"/>
    </row>
    <row r="607" spans="1:13" s="51" customFormat="1" ht="12.75" hidden="1">
      <c r="A607" s="98"/>
      <c r="B607" s="84">
        <v>92195</v>
      </c>
      <c r="C607" s="78"/>
      <c r="D607" s="79" t="s">
        <v>9</v>
      </c>
      <c r="E607" s="114">
        <f>SUM(E608:E612)</f>
        <v>474830.52999999997</v>
      </c>
      <c r="F607" s="114">
        <f>SUM(F608:F612)</f>
        <v>7505.75</v>
      </c>
      <c r="G607" s="114">
        <f t="shared" si="37"/>
        <v>1.5807218630192121</v>
      </c>
      <c r="H607" s="114">
        <f t="shared" si="41"/>
        <v>7505.75</v>
      </c>
      <c r="I607" s="115">
        <f>SUM(I608:I612)</f>
        <v>0</v>
      </c>
      <c r="J607" s="52"/>
      <c r="K607" s="53"/>
      <c r="L607" s="50"/>
      <c r="M607" s="50"/>
    </row>
    <row r="608" spans="1:13" ht="12.75" hidden="1">
      <c r="A608" s="74"/>
      <c r="B608" s="75"/>
      <c r="C608" s="76">
        <v>4210</v>
      </c>
      <c r="D608" s="77" t="s">
        <v>13</v>
      </c>
      <c r="E608" s="58">
        <v>54422.67</v>
      </c>
      <c r="F608" s="58">
        <v>7343.75</v>
      </c>
      <c r="G608" s="112">
        <f aca="true" t="shared" si="42" ref="G608:G620">PRODUCT(F608,1/E608,100)</f>
        <v>13.49391714886462</v>
      </c>
      <c r="H608" s="113">
        <f t="shared" si="41"/>
        <v>7343.75</v>
      </c>
      <c r="I608" s="67">
        <v>0</v>
      </c>
      <c r="J608" s="25"/>
      <c r="K608" s="21"/>
      <c r="L608" s="19"/>
      <c r="M608" s="19"/>
    </row>
    <row r="609" spans="1:13" ht="12.75" hidden="1">
      <c r="A609" s="74"/>
      <c r="B609" s="75"/>
      <c r="C609" s="76">
        <v>4300</v>
      </c>
      <c r="D609" s="77" t="s">
        <v>4</v>
      </c>
      <c r="E609" s="58">
        <v>1500</v>
      </c>
      <c r="F609" s="58">
        <v>162</v>
      </c>
      <c r="G609" s="112">
        <f t="shared" si="42"/>
        <v>10.8</v>
      </c>
      <c r="H609" s="113">
        <f t="shared" si="41"/>
        <v>162</v>
      </c>
      <c r="I609" s="67">
        <v>0</v>
      </c>
      <c r="J609" s="20"/>
      <c r="K609" s="19"/>
      <c r="L609" s="19"/>
      <c r="M609" s="19"/>
    </row>
    <row r="610" spans="1:13" ht="22.5" hidden="1">
      <c r="A610" s="74"/>
      <c r="B610" s="75"/>
      <c r="C610" s="76">
        <v>6050</v>
      </c>
      <c r="D610" s="77" t="s">
        <v>24</v>
      </c>
      <c r="E610" s="58">
        <v>179107.86</v>
      </c>
      <c r="F610" s="58">
        <v>0</v>
      </c>
      <c r="G610" s="112">
        <f t="shared" si="42"/>
        <v>0</v>
      </c>
      <c r="H610" s="113">
        <f t="shared" si="41"/>
        <v>0</v>
      </c>
      <c r="I610" s="67">
        <v>0</v>
      </c>
      <c r="J610" s="20"/>
      <c r="K610" s="19"/>
      <c r="L610" s="19"/>
      <c r="M610" s="19"/>
    </row>
    <row r="611" spans="1:13" ht="22.5" hidden="1">
      <c r="A611" s="74"/>
      <c r="B611" s="75"/>
      <c r="C611" s="76">
        <v>6057</v>
      </c>
      <c r="D611" s="77" t="s">
        <v>24</v>
      </c>
      <c r="E611" s="58">
        <v>210360</v>
      </c>
      <c r="F611" s="58">
        <v>0</v>
      </c>
      <c r="G611" s="112">
        <f t="shared" si="42"/>
        <v>0</v>
      </c>
      <c r="H611" s="113">
        <f aca="true" t="shared" si="43" ref="H611:H619">F611-I611</f>
        <v>0</v>
      </c>
      <c r="I611" s="67">
        <v>0</v>
      </c>
      <c r="J611" s="20"/>
      <c r="K611" s="19"/>
      <c r="L611" s="19"/>
      <c r="M611" s="19"/>
    </row>
    <row r="612" spans="1:13" ht="23.25" hidden="1" thickBot="1">
      <c r="A612" s="74"/>
      <c r="B612" s="75"/>
      <c r="C612" s="80">
        <v>6059</v>
      </c>
      <c r="D612" s="77" t="s">
        <v>24</v>
      </c>
      <c r="E612" s="60">
        <v>29440</v>
      </c>
      <c r="F612" s="60">
        <v>0</v>
      </c>
      <c r="G612" s="116">
        <f t="shared" si="42"/>
        <v>0</v>
      </c>
      <c r="H612" s="117">
        <f t="shared" si="43"/>
        <v>0</v>
      </c>
      <c r="I612" s="118">
        <v>0</v>
      </c>
      <c r="J612" s="20"/>
      <c r="K612" s="19"/>
      <c r="L612" s="19"/>
      <c r="M612" s="19"/>
    </row>
    <row r="613" spans="1:13" ht="13.5" thickBot="1">
      <c r="A613" s="85">
        <v>926</v>
      </c>
      <c r="B613" s="86"/>
      <c r="C613" s="86"/>
      <c r="D613" s="87" t="s">
        <v>134</v>
      </c>
      <c r="E613" s="109">
        <f>SUM(E614,E618,E616)</f>
        <v>449331.3</v>
      </c>
      <c r="F613" s="109">
        <f>SUM(F614,F618,F616)</f>
        <v>415287.12</v>
      </c>
      <c r="G613" s="109">
        <f t="shared" si="42"/>
        <v>92.42336779120438</v>
      </c>
      <c r="H613" s="109">
        <f t="shared" si="43"/>
        <v>400000</v>
      </c>
      <c r="I613" s="108">
        <f>SUM(I614,I618,I616)</f>
        <v>15287.12</v>
      </c>
      <c r="J613" s="20"/>
      <c r="K613" s="19"/>
      <c r="L613" s="19"/>
      <c r="M613" s="19"/>
    </row>
    <row r="614" spans="1:13" s="51" customFormat="1" ht="12.75" hidden="1">
      <c r="A614" s="98"/>
      <c r="B614" s="83">
        <v>92601</v>
      </c>
      <c r="C614" s="72"/>
      <c r="D614" s="73" t="s">
        <v>154</v>
      </c>
      <c r="E614" s="110">
        <f>SUM(E615)</f>
        <v>5000</v>
      </c>
      <c r="F614" s="110">
        <f>SUM(F615)</f>
        <v>0</v>
      </c>
      <c r="G614" s="110">
        <f t="shared" si="42"/>
        <v>0</v>
      </c>
      <c r="H614" s="110">
        <f t="shared" si="43"/>
        <v>0</v>
      </c>
      <c r="I614" s="111">
        <f>SUM(I615)</f>
        <v>0</v>
      </c>
      <c r="J614" s="52"/>
      <c r="K614" s="53"/>
      <c r="L614" s="50"/>
      <c r="M614" s="50"/>
    </row>
    <row r="615" spans="1:13" ht="22.5" hidden="1">
      <c r="A615" s="74"/>
      <c r="B615" s="75"/>
      <c r="C615" s="80">
        <v>6050</v>
      </c>
      <c r="D615" s="77" t="s">
        <v>24</v>
      </c>
      <c r="E615" s="58">
        <v>5000</v>
      </c>
      <c r="F615" s="58">
        <v>0</v>
      </c>
      <c r="G615" s="116">
        <f t="shared" si="42"/>
        <v>0</v>
      </c>
      <c r="H615" s="117">
        <f t="shared" si="43"/>
        <v>0</v>
      </c>
      <c r="I615" s="118">
        <v>0</v>
      </c>
      <c r="L615" s="19"/>
      <c r="M615" s="19"/>
    </row>
    <row r="616" spans="1:13" s="51" customFormat="1" ht="21" hidden="1">
      <c r="A616" s="98"/>
      <c r="B616" s="106">
        <v>92605</v>
      </c>
      <c r="C616" s="107"/>
      <c r="D616" s="73" t="s">
        <v>135</v>
      </c>
      <c r="E616" s="110">
        <f>SUM(E617)</f>
        <v>400000</v>
      </c>
      <c r="F616" s="110">
        <f>SUM(F617)</f>
        <v>400000</v>
      </c>
      <c r="G616" s="114">
        <f t="shared" si="42"/>
        <v>100</v>
      </c>
      <c r="H616" s="114">
        <f>F616-I616</f>
        <v>400000</v>
      </c>
      <c r="I616" s="115">
        <f>SUM(I617)</f>
        <v>0</v>
      </c>
      <c r="J616" s="54"/>
      <c r="K616" s="55"/>
      <c r="L616" s="50"/>
      <c r="M616" s="50"/>
    </row>
    <row r="617" spans="1:13" ht="78.75" hidden="1">
      <c r="A617" s="74"/>
      <c r="B617" s="75"/>
      <c r="C617" s="76">
        <v>2360</v>
      </c>
      <c r="D617" s="77" t="s">
        <v>133</v>
      </c>
      <c r="E617" s="58">
        <v>400000</v>
      </c>
      <c r="F617" s="58">
        <v>400000</v>
      </c>
      <c r="G617" s="116">
        <f t="shared" si="42"/>
        <v>100</v>
      </c>
      <c r="H617" s="117">
        <f>F617-I617</f>
        <v>400000</v>
      </c>
      <c r="I617" s="118">
        <v>0</v>
      </c>
      <c r="J617" s="25">
        <v>400000</v>
      </c>
      <c r="K617" s="21">
        <v>400000</v>
      </c>
      <c r="L617" s="19"/>
      <c r="M617" s="19"/>
    </row>
    <row r="618" spans="1:13" s="51" customFormat="1" ht="12.75" hidden="1">
      <c r="A618" s="98"/>
      <c r="B618" s="84">
        <v>92695</v>
      </c>
      <c r="C618" s="78"/>
      <c r="D618" s="79" t="s">
        <v>9</v>
      </c>
      <c r="E618" s="114">
        <f>SUM(E619)</f>
        <v>44331.3</v>
      </c>
      <c r="F618" s="114">
        <f>SUM(F619)</f>
        <v>15287.12</v>
      </c>
      <c r="G618" s="114">
        <f t="shared" si="42"/>
        <v>34.48380715205735</v>
      </c>
      <c r="H618" s="114">
        <f>F618-I618</f>
        <v>0</v>
      </c>
      <c r="I618" s="115">
        <f>SUM(I619:I619)</f>
        <v>15287.12</v>
      </c>
      <c r="J618" s="49"/>
      <c r="K618" s="50"/>
      <c r="L618" s="50"/>
      <c r="M618" s="50"/>
    </row>
    <row r="619" spans="1:13" ht="22.5" hidden="1">
      <c r="A619" s="74"/>
      <c r="B619" s="75"/>
      <c r="C619" s="76">
        <v>6050</v>
      </c>
      <c r="D619" s="77" t="s">
        <v>24</v>
      </c>
      <c r="E619" s="58">
        <v>44331.3</v>
      </c>
      <c r="F619" s="58">
        <v>15287.12</v>
      </c>
      <c r="G619" s="112">
        <f t="shared" si="42"/>
        <v>34.48380715205735</v>
      </c>
      <c r="H619" s="113">
        <f t="shared" si="43"/>
        <v>0</v>
      </c>
      <c r="I619" s="67">
        <v>15287.12</v>
      </c>
      <c r="J619" s="20"/>
      <c r="K619" s="19"/>
      <c r="L619" s="19"/>
      <c r="M619" s="19"/>
    </row>
    <row r="620" spans="1:13" ht="13.5" hidden="1" thickBot="1">
      <c r="A620" s="131" t="s">
        <v>136</v>
      </c>
      <c r="B620" s="132"/>
      <c r="C620" s="132"/>
      <c r="D620" s="133"/>
      <c r="E620" s="129">
        <f>SUM(E613,E559,E456,E595,E1,E30,E42,E311,E341,E443,E475,E12,E175,E172,E169,E162,E145,E58,E51)</f>
        <v>127591621.38999999</v>
      </c>
      <c r="F620" s="129">
        <f>SUM(F613,F559,F456,F595,F1,F30,F42,F311,F341,F443,F475,F12,F175,F172,F169,F162,F145,F58,F51)</f>
        <v>52174379.519999996</v>
      </c>
      <c r="G620" s="129">
        <f t="shared" si="42"/>
        <v>40.891697238114396</v>
      </c>
      <c r="H620" s="129">
        <f>SUM(H613,H559,H456,H595,H1,H30,H42,H311,H341,H443,H475,H12,H175,H172,H169,H162,H145,H58,H51)</f>
        <v>46501632.76</v>
      </c>
      <c r="I620" s="130">
        <f>SUM(I613,I559,I456,I595,I1,I30,I42,I311,I341,I443,I475,I12,I175,I172,I169,I162,I145,I58,I51)</f>
        <v>5672746.76</v>
      </c>
      <c r="J620" s="27">
        <f>PRODUCT(I620,1/I621,100)</f>
        <v>19.394525790385202</v>
      </c>
      <c r="K620" s="19"/>
      <c r="L620" s="19"/>
      <c r="M620" s="19"/>
    </row>
    <row r="621" spans="7:13" ht="13.5" hidden="1" thickBot="1">
      <c r="G621" s="9" t="s">
        <v>142</v>
      </c>
      <c r="H621" s="38">
        <f>SUM(E620-I621)</f>
        <v>98342405.28999999</v>
      </c>
      <c r="I621" s="28">
        <f>SUM(E619,E564,E563,E612,E26,E41,E249,E364,E565,E29,E211,E21,E57,E604,E586,E615,E611,E610,E363,E248,E209,E210,E168,E27,E28)</f>
        <v>29249216.099999998</v>
      </c>
      <c r="J621" s="5">
        <f>PRODUCT(H620,1/H621,100)</f>
        <v>47.285433606054525</v>
      </c>
      <c r="L621" s="33"/>
      <c r="M621" s="19"/>
    </row>
    <row r="622" spans="7:13" ht="12.75" hidden="1">
      <c r="G622" s="9"/>
      <c r="H622" s="39">
        <f>SUM(H620/H621*100)</f>
        <v>47.285433606054525</v>
      </c>
      <c r="I622" s="39">
        <f>SUM(I620/I621*100)</f>
        <v>19.3945257903852</v>
      </c>
      <c r="J622" s="2"/>
      <c r="L622" s="19"/>
      <c r="M622" s="19"/>
    </row>
    <row r="623" spans="4:13" ht="13.5" hidden="1" thickBot="1">
      <c r="D623" s="9" t="s">
        <v>137</v>
      </c>
      <c r="E623" s="40">
        <f>SUM(J1:J619)</f>
        <v>12049463.55</v>
      </c>
      <c r="F623" s="40">
        <f>SUM(K1:K619)</f>
        <v>5972430.96</v>
      </c>
      <c r="G623" s="5">
        <f>PRODUCT(F623,1/E623,100)</f>
        <v>49.56594901687552</v>
      </c>
      <c r="H623" s="1"/>
      <c r="I623" s="1"/>
      <c r="J623" s="17"/>
      <c r="K623" s="18"/>
      <c r="L623" s="19"/>
      <c r="M623" s="19"/>
    </row>
    <row r="624" spans="4:13" ht="13.5" hidden="1" thickBot="1">
      <c r="D624" s="9" t="s">
        <v>138</v>
      </c>
      <c r="E624" s="10">
        <f>SUM(L1:L624)</f>
        <v>40124618.580000006</v>
      </c>
      <c r="F624" s="10">
        <f>SUM(M1:M624)</f>
        <v>18268215.740000002</v>
      </c>
      <c r="G624" s="5">
        <f>PRODUCT(F624,1/E624,100)</f>
        <v>45.52869631290586</v>
      </c>
      <c r="H624" s="1" t="s">
        <v>139</v>
      </c>
      <c r="I624" s="1"/>
      <c r="J624" s="17"/>
      <c r="K624" s="18"/>
      <c r="L624" s="19"/>
      <c r="M624" s="19"/>
    </row>
    <row r="625" spans="4:13" ht="12.75" hidden="1">
      <c r="D625" s="9" t="s">
        <v>140</v>
      </c>
      <c r="E625" s="10">
        <f>SUM(N1:N623)</f>
        <v>478494.27</v>
      </c>
      <c r="F625" s="10">
        <f>SUM(O1:O623)</f>
        <v>94401.59</v>
      </c>
      <c r="G625" s="1"/>
      <c r="H625" s="1"/>
      <c r="I625" s="1"/>
      <c r="J625" s="20"/>
      <c r="K625" s="19"/>
      <c r="L625" s="19"/>
      <c r="M625" s="19"/>
    </row>
    <row r="626" spans="4:13" ht="12.75" hidden="1">
      <c r="D626" s="9"/>
      <c r="E626" s="1"/>
      <c r="F626" s="1"/>
      <c r="G626" s="1"/>
      <c r="H626" s="1"/>
      <c r="I626" s="1"/>
      <c r="J626" s="2"/>
      <c r="L626" s="19"/>
      <c r="M626" s="19"/>
    </row>
    <row r="627" spans="4:13" ht="12.75" hidden="1">
      <c r="D627" s="9" t="s">
        <v>141</v>
      </c>
      <c r="E627" s="10">
        <f>SUM(E624-E625)</f>
        <v>39646124.31</v>
      </c>
      <c r="F627" s="10">
        <f>SUM(F624-F625)</f>
        <v>18173814.150000002</v>
      </c>
      <c r="G627" s="1"/>
      <c r="H627" s="1"/>
      <c r="I627" s="1"/>
      <c r="J627" s="2"/>
      <c r="L627" s="19"/>
      <c r="M627" s="19"/>
    </row>
    <row r="628" spans="4:13" ht="12.75" hidden="1">
      <c r="D628" s="9"/>
      <c r="E628" s="10"/>
      <c r="F628" s="1"/>
      <c r="G628" s="1"/>
      <c r="H628" s="1"/>
      <c r="I628" s="1"/>
      <c r="J628" s="2"/>
      <c r="L628" s="19"/>
      <c r="M628" s="19"/>
    </row>
    <row r="629" spans="4:13" ht="12.75">
      <c r="D629" s="9"/>
      <c r="E629" s="1"/>
      <c r="F629" s="1"/>
      <c r="G629" s="1"/>
      <c r="H629" s="1"/>
      <c r="I629" s="1"/>
      <c r="J629" s="2"/>
      <c r="L629" s="19"/>
      <c r="M629" s="19"/>
    </row>
    <row r="630" spans="4:13" ht="12.75">
      <c r="D630" s="11"/>
      <c r="E630" s="1"/>
      <c r="F630" s="12"/>
      <c r="G630" s="1"/>
      <c r="H630" s="1"/>
      <c r="I630" s="1"/>
      <c r="J630" s="2"/>
      <c r="L630" s="19"/>
      <c r="M630" s="19"/>
    </row>
    <row r="631" spans="4:13" ht="12.75">
      <c r="D631" s="11"/>
      <c r="E631" s="1"/>
      <c r="F631" s="12"/>
      <c r="G631" s="1"/>
      <c r="H631" s="1"/>
      <c r="I631" s="1"/>
      <c r="J631" s="2"/>
      <c r="L631" s="19"/>
      <c r="M631" s="19"/>
    </row>
    <row r="632" spans="4:13" ht="12.75">
      <c r="D632" s="9"/>
      <c r="E632" s="1"/>
      <c r="F632" s="1"/>
      <c r="G632" s="1"/>
      <c r="H632" s="1"/>
      <c r="I632" s="1"/>
      <c r="J632" s="2"/>
      <c r="L632" s="19"/>
      <c r="M632" s="19"/>
    </row>
    <row r="633" spans="12:13" ht="12.75">
      <c r="L633" s="19"/>
      <c r="M633" s="19"/>
    </row>
    <row r="634" spans="12:13" ht="12.75">
      <c r="L634" s="19"/>
      <c r="M634" s="19"/>
    </row>
  </sheetData>
  <mergeCells count="1">
    <mergeCell ref="A620:D620"/>
  </mergeCells>
  <printOptions/>
  <pageMargins left="0.25" right="0.25" top="0.75" bottom="0.75" header="0.3" footer="0.3"/>
  <pageSetup fitToHeight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 OG. Gajewska</dc:creator>
  <cp:keywords/>
  <dc:description/>
  <cp:lastModifiedBy>Krystna KK. Kołodziejczak</cp:lastModifiedBy>
  <cp:lastPrinted>2019-08-30T08:42:43Z</cp:lastPrinted>
  <dcterms:created xsi:type="dcterms:W3CDTF">2019-07-30T08:20:11Z</dcterms:created>
  <dcterms:modified xsi:type="dcterms:W3CDTF">2019-08-30T08:44:42Z</dcterms:modified>
  <cp:category/>
  <cp:version/>
  <cp:contentType/>
  <cp:contentStatus/>
</cp:coreProperties>
</file>